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7545" tabRatio="665" activeTab="7"/>
  </bookViews>
  <sheets>
    <sheet name="fabbisogno" sheetId="11" r:id="rId1"/>
    <sheet name="segreteria generale" sheetId="5" r:id="rId2"/>
    <sheet name="area1" sheetId="6" r:id="rId3"/>
    <sheet name="area2" sheetId="7" r:id="rId4"/>
    <sheet name="area3" sheetId="9" r:id="rId5"/>
    <sheet name="area4" sheetId="8" r:id="rId6"/>
    <sheet name="corpoPM" sheetId="10" r:id="rId7"/>
    <sheet name="SPESA DOTAZIONE ORGANICA" sheetId="12" r:id="rId8"/>
  </sheets>
  <definedNames>
    <definedName name="_xlnm._FilterDatabase" localSheetId="1" hidden="1">'segreteria generale'!$A$2:$I$2</definedName>
    <definedName name="_xlnm.Print_Area" localSheetId="2">area1!$A$1:$G$50</definedName>
    <definedName name="_xlnm.Print_Area" localSheetId="3">area2!$A$1:$G$41</definedName>
    <definedName name="_xlnm.Print_Area" localSheetId="4">area3!$A$1:$G$32</definedName>
    <definedName name="_xlnm.Print_Area" localSheetId="5">area4!$A$1:$G$32</definedName>
    <definedName name="_xlnm.Print_Area" localSheetId="6">corpoPM!$A$1:$G$46</definedName>
    <definedName name="_xlnm.Print_Area" localSheetId="0">fabbisogno!$A$1:$R$33</definedName>
    <definedName name="_xlnm.Print_Area" localSheetId="1">'segreteria generale'!$A$1:$G$39</definedName>
  </definedNames>
  <calcPr calcId="152511"/>
</workbook>
</file>

<file path=xl/calcChain.xml><?xml version="1.0" encoding="utf-8"?>
<calcChain xmlns="http://schemas.openxmlformats.org/spreadsheetml/2006/main">
  <c r="D9" i="11" l="1"/>
  <c r="C9" i="11"/>
  <c r="G28" i="5"/>
  <c r="F28" i="5"/>
  <c r="D24" i="11" l="1"/>
  <c r="C24" i="11"/>
  <c r="D14" i="11" l="1"/>
  <c r="C14" i="11"/>
  <c r="D28" i="11"/>
  <c r="C28" i="11"/>
  <c r="D8" i="11"/>
  <c r="C8" i="11"/>
  <c r="G31" i="8"/>
  <c r="F31" i="8"/>
  <c r="G33" i="7"/>
  <c r="F33" i="7"/>
  <c r="G36" i="6"/>
  <c r="F36" i="6"/>
  <c r="G37" i="5"/>
  <c r="F37" i="5"/>
  <c r="F38" i="5" l="1"/>
  <c r="G38" i="5"/>
  <c r="L31" i="11"/>
  <c r="D26" i="11" l="1"/>
  <c r="P26" i="11" s="1"/>
  <c r="C26" i="11"/>
  <c r="G45" i="10"/>
  <c r="F45" i="10"/>
  <c r="G31" i="11"/>
  <c r="H31" i="11"/>
  <c r="I31" i="11"/>
  <c r="J31" i="11"/>
  <c r="M31" i="11"/>
  <c r="N31" i="11"/>
  <c r="O31" i="11"/>
  <c r="Q26" i="11" l="1"/>
  <c r="J62" i="12"/>
  <c r="J75" i="12"/>
  <c r="F55" i="12" l="1"/>
  <c r="F64" i="12"/>
  <c r="G23" i="12" l="1"/>
  <c r="I95" i="12"/>
  <c r="H95" i="12"/>
  <c r="G95" i="12"/>
  <c r="D92" i="12"/>
  <c r="H64" i="12"/>
  <c r="G64" i="12"/>
  <c r="F59" i="12"/>
  <c r="I58" i="12"/>
  <c r="H58" i="12"/>
  <c r="G58" i="12"/>
  <c r="I57" i="12"/>
  <c r="H57" i="12"/>
  <c r="G57" i="12"/>
  <c r="I56" i="12"/>
  <c r="H56" i="12"/>
  <c r="G56" i="12"/>
  <c r="I55" i="12"/>
  <c r="H55" i="12"/>
  <c r="G55" i="12"/>
  <c r="D50" i="12"/>
  <c r="C50" i="12"/>
  <c r="E48" i="12"/>
  <c r="E47" i="12"/>
  <c r="E46" i="12"/>
  <c r="E45" i="12"/>
  <c r="E44" i="12"/>
  <c r="E43" i="12"/>
  <c r="D93" i="12"/>
  <c r="D37" i="12"/>
  <c r="D11" i="12"/>
  <c r="E11" i="12" s="1"/>
  <c r="D10" i="12"/>
  <c r="E10" i="12" s="1"/>
  <c r="D9" i="12"/>
  <c r="E9" i="12" s="1"/>
  <c r="D8" i="12"/>
  <c r="E8" i="12" s="1"/>
  <c r="D7" i="12"/>
  <c r="E7" i="12" s="1"/>
  <c r="D6" i="12"/>
  <c r="E6" i="12" s="1"/>
  <c r="C5" i="12"/>
  <c r="D5" i="12" s="1"/>
  <c r="E5" i="12" s="1"/>
  <c r="G6" i="12" l="1"/>
  <c r="F6" i="12"/>
  <c r="H6" i="12" s="1"/>
  <c r="G10" i="12"/>
  <c r="H10" i="12" s="1"/>
  <c r="F10" i="12"/>
  <c r="F7" i="12"/>
  <c r="G7" i="12"/>
  <c r="H7" i="12" s="1"/>
  <c r="F49" i="12"/>
  <c r="I49" i="12" s="1"/>
  <c r="G11" i="12"/>
  <c r="F11" i="12"/>
  <c r="H11" i="12" s="1"/>
  <c r="G8" i="12"/>
  <c r="F8" i="12"/>
  <c r="G5" i="12"/>
  <c r="F5" i="12"/>
  <c r="H5" i="12" s="1"/>
  <c r="F47" i="12"/>
  <c r="G47" i="12" s="1"/>
  <c r="F9" i="12"/>
  <c r="G9" i="12"/>
  <c r="F44" i="12"/>
  <c r="F45" i="12"/>
  <c r="G45" i="12" s="1"/>
  <c r="J95" i="12"/>
  <c r="J56" i="12"/>
  <c r="J57" i="12"/>
  <c r="I59" i="12"/>
  <c r="F43" i="12"/>
  <c r="I43" i="12" s="1"/>
  <c r="F48" i="12"/>
  <c r="H48" i="12" s="1"/>
  <c r="H59" i="12"/>
  <c r="J58" i="12"/>
  <c r="J64" i="12"/>
  <c r="J66" i="12" s="1"/>
  <c r="F73" i="12" s="1"/>
  <c r="D96" i="12"/>
  <c r="E50" i="12"/>
  <c r="I47" i="12"/>
  <c r="H47" i="12"/>
  <c r="F46" i="12"/>
  <c r="H49" i="12"/>
  <c r="J55" i="12"/>
  <c r="G59" i="12"/>
  <c r="G49" i="12" l="1"/>
  <c r="H45" i="12"/>
  <c r="J45" i="12" s="1"/>
  <c r="H75" i="12" s="1"/>
  <c r="I45" i="12"/>
  <c r="H9" i="12"/>
  <c r="H8" i="12"/>
  <c r="G43" i="12"/>
  <c r="J49" i="12"/>
  <c r="H43" i="12"/>
  <c r="I48" i="12"/>
  <c r="G48" i="12"/>
  <c r="J47" i="12"/>
  <c r="J59" i="12"/>
  <c r="F72" i="12" s="1"/>
  <c r="G46" i="12"/>
  <c r="I46" i="12"/>
  <c r="H46" i="12"/>
  <c r="G44" i="12"/>
  <c r="I44" i="12"/>
  <c r="H44" i="12"/>
  <c r="J43" i="12"/>
  <c r="F50" i="12"/>
  <c r="J48" i="12" l="1"/>
  <c r="H50" i="12"/>
  <c r="I50" i="12"/>
  <c r="G50" i="12"/>
  <c r="J46" i="12"/>
  <c r="J44" i="12"/>
  <c r="I75" i="12" l="1"/>
  <c r="F75" i="12" s="1"/>
  <c r="J50" i="12"/>
  <c r="F71" i="12" l="1"/>
  <c r="D17" i="11" l="1"/>
  <c r="P17" i="11" s="1"/>
  <c r="C17" i="11"/>
  <c r="P14" i="11"/>
  <c r="D15" i="11"/>
  <c r="P15" i="11" s="1"/>
  <c r="D30" i="11"/>
  <c r="P30" i="11" s="1"/>
  <c r="D29" i="11"/>
  <c r="P29" i="11" s="1"/>
  <c r="D27" i="11"/>
  <c r="D25" i="11"/>
  <c r="P25" i="11" s="1"/>
  <c r="P24" i="11"/>
  <c r="D23" i="11"/>
  <c r="P23" i="11" s="1"/>
  <c r="D22" i="11"/>
  <c r="P22" i="11" s="1"/>
  <c r="D21" i="11"/>
  <c r="P21" i="11" s="1"/>
  <c r="D20" i="11"/>
  <c r="P20" i="11" s="1"/>
  <c r="D19" i="11"/>
  <c r="P19" i="11" s="1"/>
  <c r="D18" i="11"/>
  <c r="P18" i="11" s="1"/>
  <c r="D16" i="11"/>
  <c r="P16" i="11" s="1"/>
  <c r="D13" i="11"/>
  <c r="P13" i="11" s="1"/>
  <c r="D12" i="11"/>
  <c r="P12" i="11" s="1"/>
  <c r="D11" i="11"/>
  <c r="P11" i="11" s="1"/>
  <c r="D10" i="11"/>
  <c r="P10" i="11" s="1"/>
  <c r="P9" i="11"/>
  <c r="P8" i="11"/>
  <c r="D7" i="11"/>
  <c r="P7" i="11" s="1"/>
  <c r="D6" i="11"/>
  <c r="P6" i="11" s="1"/>
  <c r="D5" i="11"/>
  <c r="P5" i="11" s="1"/>
  <c r="D4" i="11"/>
  <c r="P4" i="11" s="1"/>
  <c r="C21" i="12"/>
  <c r="C30" i="11"/>
  <c r="C29" i="11"/>
  <c r="C25" i="11"/>
  <c r="C22" i="11"/>
  <c r="C27" i="11"/>
  <c r="C20" i="12" s="1"/>
  <c r="C23" i="11"/>
  <c r="C21" i="11"/>
  <c r="C20" i="11"/>
  <c r="C19" i="11"/>
  <c r="C18" i="11"/>
  <c r="C16" i="11"/>
  <c r="C15" i="11"/>
  <c r="C13" i="11"/>
  <c r="C12" i="11"/>
  <c r="C11" i="11"/>
  <c r="C10" i="11"/>
  <c r="C7" i="11"/>
  <c r="C6" i="11"/>
  <c r="C5" i="11"/>
  <c r="C4" i="11"/>
  <c r="E6" i="11" l="1"/>
  <c r="E20" i="11"/>
  <c r="E10" i="11"/>
  <c r="Q17" i="11"/>
  <c r="Q19" i="11"/>
  <c r="E4" i="11"/>
  <c r="Q15" i="11"/>
  <c r="Q8" i="11"/>
  <c r="Q5" i="11"/>
  <c r="Q9" i="11"/>
  <c r="Q13" i="11"/>
  <c r="Q20" i="11"/>
  <c r="Q29" i="11"/>
  <c r="Q14" i="11"/>
  <c r="Q4" i="11"/>
  <c r="F21" i="12"/>
  <c r="P28" i="11"/>
  <c r="Q28" i="11" s="1"/>
  <c r="Q6" i="11"/>
  <c r="Q10" i="11"/>
  <c r="Q16" i="11"/>
  <c r="Q21" i="11"/>
  <c r="Q25" i="11"/>
  <c r="Q30" i="11"/>
  <c r="Q11" i="11"/>
  <c r="Q18" i="11"/>
  <c r="F20" i="12"/>
  <c r="P27" i="11"/>
  <c r="Q27" i="11" s="1"/>
  <c r="Q22" i="11"/>
  <c r="Q7" i="11"/>
  <c r="Q23" i="11"/>
  <c r="Q12" i="11"/>
  <c r="Q24" i="11"/>
  <c r="F19" i="12"/>
  <c r="E16" i="11"/>
  <c r="C34" i="12"/>
  <c r="E34" i="12" s="1"/>
  <c r="F34" i="12" s="1"/>
  <c r="E20" i="12"/>
  <c r="F17" i="12"/>
  <c r="E5" i="11"/>
  <c r="C16" i="12"/>
  <c r="E16" i="12" s="1"/>
  <c r="E11" i="11"/>
  <c r="C22" i="12"/>
  <c r="C36" i="12" s="1"/>
  <c r="E36" i="12" s="1"/>
  <c r="F36" i="12" s="1"/>
  <c r="F22" i="12"/>
  <c r="C35" i="12"/>
  <c r="E35" i="12" s="1"/>
  <c r="F35" i="12" s="1"/>
  <c r="E21" i="12"/>
  <c r="H21" i="12" s="1"/>
  <c r="C18" i="12"/>
  <c r="C32" i="12" s="1"/>
  <c r="E32" i="12" s="1"/>
  <c r="F32" i="12" s="1"/>
  <c r="E8" i="11"/>
  <c r="F18" i="12"/>
  <c r="E12" i="11"/>
  <c r="C17" i="12"/>
  <c r="C19" i="12"/>
  <c r="E24" i="11"/>
  <c r="E18" i="11"/>
  <c r="E27" i="11"/>
  <c r="E15" i="11"/>
  <c r="E23" i="11"/>
  <c r="E14" i="11"/>
  <c r="E26" i="11"/>
  <c r="E25" i="11"/>
  <c r="E13" i="11"/>
  <c r="E21" i="11"/>
  <c r="E17" i="11"/>
  <c r="E9" i="11"/>
  <c r="E19" i="11"/>
  <c r="E28" i="11"/>
  <c r="E29" i="11"/>
  <c r="E30" i="11"/>
  <c r="E7" i="11"/>
  <c r="E22" i="11"/>
  <c r="C31" i="11"/>
  <c r="D31" i="11"/>
  <c r="L32" i="11" s="1"/>
  <c r="M32" i="11" s="1"/>
  <c r="N32" i="11" s="1"/>
  <c r="O32" i="11" s="1"/>
  <c r="G48" i="6"/>
  <c r="G49" i="6" s="1"/>
  <c r="F48" i="6"/>
  <c r="F49" i="6" s="1"/>
  <c r="C30" i="12" l="1"/>
  <c r="H20" i="12"/>
  <c r="I20" i="12" s="1"/>
  <c r="P31" i="11"/>
  <c r="F23" i="12"/>
  <c r="Q31" i="11"/>
  <c r="E22" i="12"/>
  <c r="H22" i="12" s="1"/>
  <c r="I22" i="12" s="1"/>
  <c r="G34" i="12"/>
  <c r="H34" i="12"/>
  <c r="I34" i="12"/>
  <c r="E18" i="12"/>
  <c r="H18" i="12" s="1"/>
  <c r="C93" i="12"/>
  <c r="E93" i="12" s="1"/>
  <c r="I21" i="12"/>
  <c r="G35" i="12"/>
  <c r="H35" i="12"/>
  <c r="I35" i="12"/>
  <c r="I36" i="12"/>
  <c r="G36" i="12"/>
  <c r="H36" i="12"/>
  <c r="C31" i="12"/>
  <c r="E31" i="12" s="1"/>
  <c r="F31" i="12" s="1"/>
  <c r="E17" i="12"/>
  <c r="H17" i="12" s="1"/>
  <c r="E30" i="12"/>
  <c r="E19" i="12"/>
  <c r="H19" i="12" s="1"/>
  <c r="I19" i="12" s="1"/>
  <c r="C33" i="12"/>
  <c r="E33" i="12" s="1"/>
  <c r="F33" i="12" s="1"/>
  <c r="C23" i="12"/>
  <c r="C24" i="12"/>
  <c r="G32" i="12"/>
  <c r="H32" i="12"/>
  <c r="I32" i="12"/>
  <c r="H16" i="12"/>
  <c r="C88" i="12" s="1"/>
  <c r="E31" i="11"/>
  <c r="G30" i="9"/>
  <c r="F30" i="9"/>
  <c r="C32" i="11" l="1"/>
  <c r="D32" i="11"/>
  <c r="C92" i="12"/>
  <c r="E92" i="12" s="1"/>
  <c r="F92" i="12" s="1"/>
  <c r="H92" i="12" s="1"/>
  <c r="C94" i="12"/>
  <c r="E94" i="12" s="1"/>
  <c r="F94" i="12" s="1"/>
  <c r="G94" i="12" s="1"/>
  <c r="J34" i="12"/>
  <c r="J36" i="12"/>
  <c r="J32" i="12"/>
  <c r="J35" i="12"/>
  <c r="E23" i="12"/>
  <c r="E24" i="12" s="1"/>
  <c r="C91" i="12"/>
  <c r="E91" i="12" s="1"/>
  <c r="F91" i="12" s="1"/>
  <c r="G33" i="12"/>
  <c r="H33" i="12"/>
  <c r="I33" i="12"/>
  <c r="C37" i="12"/>
  <c r="I16" i="12"/>
  <c r="H23" i="12"/>
  <c r="I18" i="12"/>
  <c r="C90" i="12"/>
  <c r="E90" i="12" s="1"/>
  <c r="F90" i="12" s="1"/>
  <c r="C89" i="12"/>
  <c r="E89" i="12" s="1"/>
  <c r="F89" i="12" s="1"/>
  <c r="I17" i="12"/>
  <c r="F30" i="12"/>
  <c r="G30" i="12" s="1"/>
  <c r="E37" i="12"/>
  <c r="G31" i="12"/>
  <c r="I31" i="12"/>
  <c r="H31" i="12"/>
  <c r="F93" i="12"/>
  <c r="G92" i="12" l="1"/>
  <c r="I94" i="12"/>
  <c r="I92" i="12"/>
  <c r="J92" i="12" s="1"/>
  <c r="H94" i="12"/>
  <c r="J94" i="12" s="1"/>
  <c r="J31" i="12"/>
  <c r="J33" i="12"/>
  <c r="G91" i="12"/>
  <c r="H91" i="12"/>
  <c r="I91" i="12"/>
  <c r="I30" i="12"/>
  <c r="I37" i="12" s="1"/>
  <c r="G37" i="12"/>
  <c r="H30" i="12"/>
  <c r="H37" i="12" s="1"/>
  <c r="F37" i="12"/>
  <c r="C96" i="12"/>
  <c r="E88" i="12"/>
  <c r="F88" i="12" s="1"/>
  <c r="F96" i="12" s="1"/>
  <c r="I23" i="12"/>
  <c r="H90" i="12"/>
  <c r="G90" i="12"/>
  <c r="I90" i="12"/>
  <c r="I89" i="12"/>
  <c r="H89" i="12"/>
  <c r="G89" i="12"/>
  <c r="H93" i="12"/>
  <c r="G93" i="12"/>
  <c r="I93" i="12"/>
  <c r="J30" i="12" l="1"/>
  <c r="J37" i="12" s="1"/>
  <c r="F70" i="12" s="1"/>
  <c r="F74" i="12" s="1"/>
  <c r="F76" i="12" s="1"/>
  <c r="F80" i="12" s="1"/>
  <c r="J91" i="12"/>
  <c r="J89" i="12"/>
  <c r="E96" i="12"/>
  <c r="J90" i="12"/>
  <c r="J93" i="12"/>
  <c r="I88" i="12" l="1"/>
  <c r="I96" i="12" s="1"/>
  <c r="H88" i="12"/>
  <c r="H96" i="12" s="1"/>
  <c r="G88" i="12"/>
  <c r="G96" i="12" s="1"/>
  <c r="J88" i="12" l="1"/>
  <c r="J96" i="12" s="1"/>
</calcChain>
</file>

<file path=xl/comments1.xml><?xml version="1.0" encoding="utf-8"?>
<comments xmlns="http://schemas.openxmlformats.org/spreadsheetml/2006/main">
  <authors>
    <author>segretario.generale</author>
  </authors>
  <commentList>
    <comment ref="G22" authorId="0">
      <text>
        <r>
          <rPr>
            <b/>
            <sz val="9"/>
            <color indexed="81"/>
            <rFont val="Tahoma"/>
            <family val="2"/>
          </rPr>
          <t>segretario.generale: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progressioni in d</t>
        </r>
      </text>
    </comment>
    <comment ref="L25" authorId="0">
      <text>
        <r>
          <rPr>
            <b/>
            <sz val="9"/>
            <color indexed="81"/>
            <rFont val="Tahoma"/>
            <charset val="1"/>
          </rPr>
          <t>segretario.generale:</t>
        </r>
        <r>
          <rPr>
            <sz val="9"/>
            <color indexed="81"/>
            <rFont val="Tahoma"/>
            <charset val="1"/>
          </rPr>
          <t xml:space="preserve">
2 scorrimento graduatorie e 4 progressioni interne</t>
        </r>
      </text>
    </comment>
    <comment ref="G28" authorId="0">
      <text>
        <r>
          <rPr>
            <b/>
            <sz val="14"/>
            <color indexed="81"/>
            <rFont val="Arial"/>
            <family val="2"/>
          </rPr>
          <t>segretario.generale:</t>
        </r>
        <r>
          <rPr>
            <sz val="14"/>
            <color indexed="81"/>
            <rFont val="Arial"/>
            <family val="2"/>
          </rPr>
          <t xml:space="preserve">
comprese 6 progressioni</t>
        </r>
      </text>
    </comment>
  </commentList>
</comments>
</file>

<file path=xl/comments2.xml><?xml version="1.0" encoding="utf-8"?>
<comments xmlns="http://schemas.openxmlformats.org/spreadsheetml/2006/main">
  <authors>
    <author>segretario.generale</author>
  </authors>
  <commentList>
    <comment ref="D88" authorId="0">
      <text>
        <r>
          <rPr>
            <b/>
            <sz val="9"/>
            <color indexed="81"/>
            <rFont val="Tahoma"/>
            <charset val="1"/>
          </rPr>
          <t>segretario.generale:</t>
        </r>
        <r>
          <rPr>
            <sz val="9"/>
            <color indexed="81"/>
            <rFont val="Tahoma"/>
            <charset val="1"/>
          </rPr>
          <t xml:space="preserve">
nigro, cuocci</t>
        </r>
      </text>
    </comment>
    <comment ref="D89" authorId="0">
      <text>
        <r>
          <rPr>
            <b/>
            <sz val="9"/>
            <color indexed="81"/>
            <rFont val="Tahoma"/>
            <charset val="1"/>
          </rPr>
          <t>segretario.generale:</t>
        </r>
        <r>
          <rPr>
            <sz val="9"/>
            <color indexed="81"/>
            <rFont val="Tahoma"/>
            <charset val="1"/>
          </rPr>
          <t xml:space="preserve">
de cillis</t>
        </r>
      </text>
    </comment>
    <comment ref="D90" authorId="0">
      <text>
        <r>
          <rPr>
            <b/>
            <sz val="9"/>
            <color indexed="81"/>
            <rFont val="Tahoma"/>
            <charset val="1"/>
          </rPr>
          <t>segretario.generale:</t>
        </r>
        <r>
          <rPr>
            <sz val="9"/>
            <color indexed="81"/>
            <rFont val="Tahoma"/>
            <charset val="1"/>
          </rPr>
          <t xml:space="preserve">
tesoro, settanni, farano, sarcinelli, porzio, catino</t>
        </r>
      </text>
    </comment>
    <comment ref="D91" authorId="0">
      <text>
        <r>
          <rPr>
            <b/>
            <sz val="9"/>
            <color indexed="81"/>
            <rFont val="Tahoma"/>
            <charset val="1"/>
          </rPr>
          <t>segretario.generale:</t>
        </r>
        <r>
          <rPr>
            <sz val="9"/>
            <color indexed="81"/>
            <rFont val="Tahoma"/>
            <charset val="1"/>
          </rPr>
          <t xml:space="preserve">
di domizio, bevilacqua, lettini</t>
        </r>
      </text>
    </comment>
  </commentList>
</comments>
</file>

<file path=xl/sharedStrings.xml><?xml version="1.0" encoding="utf-8"?>
<sst xmlns="http://schemas.openxmlformats.org/spreadsheetml/2006/main" count="837" uniqueCount="169">
  <si>
    <t>SEGRETERIA GENERALE</t>
  </si>
  <si>
    <t>IN SERVIZIO</t>
  </si>
  <si>
    <t>TOTALE</t>
  </si>
  <si>
    <t>ISTRUTTORE DIRETTIVO AMMINISTRATIVO</t>
  </si>
  <si>
    <t>D.1</t>
  </si>
  <si>
    <t>ISTRUTTORE AMMINISTRATIVO</t>
  </si>
  <si>
    <t>C</t>
  </si>
  <si>
    <t>B.1</t>
  </si>
  <si>
    <t>B.3</t>
  </si>
  <si>
    <t>D.3</t>
  </si>
  <si>
    <t>ISTRUTTORE DIRETTIVO CONTABILE</t>
  </si>
  <si>
    <t>A.5</t>
  </si>
  <si>
    <t>NUOVO REPERTORIO PROFILI PROFESSIONALI</t>
  </si>
  <si>
    <t>COLLABORATORE AMMINISTRATIVO</t>
  </si>
  <si>
    <t>POSIZIONE ECONOMICA</t>
  </si>
  <si>
    <t>C.5</t>
  </si>
  <si>
    <t>B.6</t>
  </si>
  <si>
    <t>CATEGORIA GIURIDICA</t>
  </si>
  <si>
    <t>FUNZIONARIO SERVIZI AMMINISTRATIVI</t>
  </si>
  <si>
    <t>D.6</t>
  </si>
  <si>
    <t>AVVOCATO</t>
  </si>
  <si>
    <t>D.5</t>
  </si>
  <si>
    <t>C.1</t>
  </si>
  <si>
    <t>DIRIG.</t>
  </si>
  <si>
    <t>DIRIGENTE AMMINISTRATIVO</t>
  </si>
  <si>
    <t>ASSISTENTE SOCIALE</t>
  </si>
  <si>
    <t>ISTRUTTORE DIRETTIVO SPECIALISTA IN ATTIVITA' CULTURALI-STORICO-ARTISTICHE-BIBILIOTECONOMICHE</t>
  </si>
  <si>
    <t>D.4</t>
  </si>
  <si>
    <t>ESECUTORE ADDETTO AI SERVIZI AMMINISTRATIVI E TECNICI</t>
  </si>
  <si>
    <t>A.1</t>
  </si>
  <si>
    <t>OPERATORE ADDETTO AI SERVIZI AMMINISTRATIVI E TECNICI</t>
  </si>
  <si>
    <t>ISTRUTTORE INFORMATICO</t>
  </si>
  <si>
    <t>B.7</t>
  </si>
  <si>
    <t>B.5</t>
  </si>
  <si>
    <t>A.3</t>
  </si>
  <si>
    <t>OPERATORE ATTIVITA' DI SERVIZI</t>
  </si>
  <si>
    <t>A.4</t>
  </si>
  <si>
    <t>DIRIGENTE FINANZIARIO</t>
  </si>
  <si>
    <t>FUNZIONARIO CONTABILE</t>
  </si>
  <si>
    <t>ISTRUTTORE CONTABILE</t>
  </si>
  <si>
    <t>DIRIGENTE TECNICO</t>
  </si>
  <si>
    <t>ISTRUTTORE DIRETTIVO TECNICO</t>
  </si>
  <si>
    <t>ISTRUTTORE TECNICO</t>
  </si>
  <si>
    <t>AREA URBANISTICA</t>
  </si>
  <si>
    <t>DIRIGENTE COMANDANTE</t>
  </si>
  <si>
    <t>FUNZIONARIO POLIZIA MUNICIPALE (VICE COMANDANTE)</t>
  </si>
  <si>
    <t>ISTRUTTORE DIRETTIVO DI VIGILANZA</t>
  </si>
  <si>
    <t>OPERATORE P.M. - ISTRUTTORE DI VIGILANZA</t>
  </si>
  <si>
    <t>C.2</t>
  </si>
  <si>
    <t>D4</t>
  </si>
  <si>
    <t>DIRIGENTE</t>
  </si>
  <si>
    <t>TOTALI IN SERVIZIO</t>
  </si>
  <si>
    <t>DOTAZIONE</t>
  </si>
  <si>
    <t>D1</t>
  </si>
  <si>
    <t>ISTRUTTORE DIRETTIVO INFORMATICO</t>
  </si>
  <si>
    <t>FUNZIONARIO AMMINISTRATIVO</t>
  </si>
  <si>
    <t>TOTALE SEGRETERIA GENERALE</t>
  </si>
  <si>
    <t>rapporti flessibili</t>
  </si>
  <si>
    <t>SPECIALISTA AMBIENTE</t>
  </si>
  <si>
    <t>TOTALE SERVIZIO</t>
  </si>
  <si>
    <t>VACANTI</t>
  </si>
  <si>
    <t>CESSAZIONI NEL TRIENNIO</t>
  </si>
  <si>
    <t>FABBISOGNO NEL TRIENNIO</t>
  </si>
  <si>
    <t>AVVOCATO COMUNALE</t>
  </si>
  <si>
    <t>D.1.</t>
  </si>
  <si>
    <t>A.1.</t>
  </si>
  <si>
    <t>FUNZIONARIO SERVIZI CONTABILI</t>
  </si>
  <si>
    <t>DIRIGENTE CONTABILE</t>
  </si>
  <si>
    <t>FUNZIONARIO SERVIZI TECNICI</t>
  </si>
  <si>
    <t>COMANDANTE CORPO P.M.</t>
  </si>
  <si>
    <t>D.3.</t>
  </si>
  <si>
    <t>FUNZIONARIO POLIZIA MUNICIPALE</t>
  </si>
  <si>
    <t>C.1.</t>
  </si>
  <si>
    <t>ISTRUTTURE TECNICO</t>
  </si>
  <si>
    <t>A) CALCOLO DELLA DOTAZIONE ORGANICA FINANZIARIA E LIMITE DELLA SPESA</t>
  </si>
  <si>
    <t>Cat.</t>
  </si>
  <si>
    <t>13° mens.</t>
  </si>
  <si>
    <t>Totale</t>
  </si>
  <si>
    <t>Dirig.</t>
  </si>
  <si>
    <t xml:space="preserve">D3 </t>
  </si>
  <si>
    <t xml:space="preserve">D1 </t>
  </si>
  <si>
    <t xml:space="preserve">C1 </t>
  </si>
  <si>
    <t xml:space="preserve">B3 </t>
  </si>
  <si>
    <t xml:space="preserve">B1 </t>
  </si>
  <si>
    <t xml:space="preserve">A1 </t>
  </si>
  <si>
    <t>CAT.</t>
  </si>
  <si>
    <t>TEMPO
PIENO</t>
  </si>
  <si>
    <t>PART-TIME</t>
  </si>
  <si>
    <t>POSTI
OCCUPATI</t>
  </si>
  <si>
    <t>POSTI VACANTI
Part.Time</t>
  </si>
  <si>
    <t>POSTI VACANTI
Tempo pieno</t>
  </si>
  <si>
    <t>TOTALE
Posti vacanti</t>
  </si>
  <si>
    <t>Rispetto %
T.P./P.T.</t>
  </si>
  <si>
    <t>Dirigenti</t>
  </si>
  <si>
    <t>D3</t>
  </si>
  <si>
    <t>B3</t>
  </si>
  <si>
    <t>B1</t>
  </si>
  <si>
    <t>A1</t>
  </si>
  <si>
    <t>TOTALI</t>
  </si>
  <si>
    <t>Posti Equ. 
Tempo Pieno</t>
  </si>
  <si>
    <t>TEMPO PARZ.
IN TEMPO PIENO</t>
  </si>
  <si>
    <t>TOTALE
EQUIV.</t>
  </si>
  <si>
    <t>SPESA 
ANNUA</t>
  </si>
  <si>
    <t>CONTRIBUTI</t>
  </si>
  <si>
    <t>IRAP</t>
  </si>
  <si>
    <t>PREMIO INAIL (ES.1,06%)</t>
  </si>
  <si>
    <t>SPESA
TOTALE</t>
  </si>
  <si>
    <t>Personale a tempo determinato e C.F.L. (dirigenti extra dotazione organica; personale a tempo determinato, staff del Sindaco, C.L.F., comandato)</t>
  </si>
  <si>
    <t>TOTALE
EQUIV. T.P.</t>
  </si>
  <si>
    <t>Altre spese di lavoro flessibile, fondo dirigenti, fondo dipendenti e straordinario</t>
  </si>
  <si>
    <t>Importo</t>
  </si>
  <si>
    <t>Fondo dirigenti (1)</t>
  </si>
  <si>
    <t>Fondo dipendenti</t>
  </si>
  <si>
    <t>P.O. e A.P. a bilancio</t>
  </si>
  <si>
    <t>Straordinario</t>
  </si>
  <si>
    <t>(1) INADEL calcolata con esclusione della retribuzione di risultato stimata nel 15% con imposizione pari quindi al 85%</t>
  </si>
  <si>
    <t>Altro lavoro flessibile e spese diverse (somministrazione, lavoro occasionale, buoni pasto, assegni nucleo familiare ecc.)</t>
  </si>
  <si>
    <t>Segretario Generale</t>
  </si>
  <si>
    <t>Spesa Sgretario e altre spese</t>
  </si>
  <si>
    <t>PRIMA VERIFICA DI CONTROLLO CON SPESA MEDIA TRIENNIO 2011-2013</t>
  </si>
  <si>
    <t>SPESA DOTAZIONE ORGANICA TEORICA</t>
  </si>
  <si>
    <t>SPESA PERSONALE A TEMPO DETERMINATO MASSIMO</t>
  </si>
  <si>
    <t>FONDI E SALARIO ACCESSORIO A BILANCIO</t>
  </si>
  <si>
    <t>SPESA DEL SEGRETARIO COMUNALE ED ALTRE SPESE</t>
  </si>
  <si>
    <t>SPESE ESCLUSE EX ART.1 COMMA 557 LEGGE 296/2006</t>
  </si>
  <si>
    <t>TOTALE SOGGETTO A LIMITE (A)</t>
  </si>
  <si>
    <t>(A)</t>
  </si>
  <si>
    <t>SPESA PERSONALE MEDIA 2011-2013 (B)</t>
  </si>
  <si>
    <t>(B)</t>
  </si>
  <si>
    <t>(A-B)&lt;0</t>
  </si>
  <si>
    <t>Spesa 
annua (1)</t>
  </si>
  <si>
    <t>IRAP (2)</t>
  </si>
  <si>
    <t>R.I.A., IIS, ad Pers.</t>
  </si>
  <si>
    <t>(1) Nella spesa annua sono stati aggiunti i seguenti ulteriori importi: a) IIS conglobata nel tabellare; b) assegni ad personam; c) Retribuzione Individuale di Anzianità</t>
  </si>
  <si>
    <t>(2) Vanno sottratti i dipendenti disabili, gli autisti di scuolabus che sono esenti da IRAP</t>
  </si>
  <si>
    <t>Spesa dotazione organica personale a tempo indeterminato in servizio al 30,09,2018</t>
  </si>
  <si>
    <t>B) CALCOLO DEL LIMITE DI SPESA DELLA DOTAZIONE ORGANICA DEL PERSONALE IN SERVIZIO AL 30/09/2018</t>
  </si>
  <si>
    <t>cat.protette</t>
  </si>
  <si>
    <t>t.d. fondi u.e.</t>
  </si>
  <si>
    <t>t.d. fondi c.d.s.</t>
  </si>
  <si>
    <t>miss.form</t>
  </si>
  <si>
    <t>miss.form.</t>
  </si>
  <si>
    <t>buoni.assegni</t>
  </si>
  <si>
    <t>ass.ne vigili</t>
  </si>
  <si>
    <t xml:space="preserve">t.d. - comandi in essere </t>
  </si>
  <si>
    <t>Dirigenti  extra dot. U.D.P.</t>
  </si>
  <si>
    <t>D1 - PON INCLUSIONE</t>
  </si>
  <si>
    <t>C - VIGILI T.D. fondi C.D.S.</t>
  </si>
  <si>
    <t xml:space="preserve">cessazioni </t>
  </si>
  <si>
    <t>assunzioni 2018</t>
  </si>
  <si>
    <t>ottobre\dicembre 2018</t>
  </si>
  <si>
    <t>SITUAZIONE RISULTANTE</t>
  </si>
  <si>
    <t>totale</t>
  </si>
  <si>
    <t>D1 - staff</t>
  </si>
  <si>
    <t>rimborso comandi altri enti</t>
  </si>
  <si>
    <t>oneri</t>
  </si>
  <si>
    <t>irap</t>
  </si>
  <si>
    <t>dotazione\fabbisogno</t>
  </si>
  <si>
    <t xml:space="preserve"> PROFILI PROFESSIONALI</t>
  </si>
  <si>
    <t>ADDETTO STAMPA</t>
  </si>
  <si>
    <t>INTERIM</t>
  </si>
  <si>
    <t>PROFILI PROFESSIONALI</t>
  </si>
  <si>
    <t xml:space="preserve"> ADDETTO STAMPA</t>
  </si>
  <si>
    <t>AREA LAVORI PUBBLICI</t>
  </si>
  <si>
    <t>COMANDO POLIZIA LOCALIE</t>
  </si>
  <si>
    <t>AREA FINANZIARIA</t>
  </si>
  <si>
    <t>AREA AFFARI GENERALI E SERVIZI ALLE PERSONE</t>
  </si>
  <si>
    <t>SEZIONE AUTONOMA AVVOCATURA COMUNALE</t>
  </si>
  <si>
    <t>SERTVIZIO SOCIALE PROFESSIONALE COMNUALE E D'AMBITO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</si>
</sst>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&quot;$&quot;* #,##0.00_);_(&quot;$&quot;* \(#,##0.00\);_(&quot;$&quot;* &quot;-&quot;??_);_(@_)"/>
    <numFmt numFmtId="166" formatCode="&quot;€&quot;\ 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8"/>
      <name val="Arial"/>
      <family val="2"/>
    </font>
    <font>
      <b/>
      <sz val="28"/>
      <name val="Arial Narrow"/>
      <family val="2"/>
    </font>
    <font>
      <sz val="2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name val="Arial"/>
      <family val="2"/>
    </font>
    <font>
      <sz val="10"/>
      <color indexed="8"/>
      <name val="MS Sans Serif"/>
    </font>
    <font>
      <sz val="10"/>
      <color indexed="8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1"/>
      <name val="Arial"/>
      <family val="2"/>
    </font>
    <font>
      <sz val="14"/>
      <color indexed="81"/>
      <name val="Arial"/>
      <family val="2"/>
    </font>
    <font>
      <sz val="16"/>
      <color indexed="81"/>
      <name val="Tahoma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lightVertical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5" fillId="0" borderId="0"/>
    <xf numFmtId="165" fontId="26" fillId="0" borderId="0" applyFont="0" applyFill="0" applyBorder="0" applyAlignment="0" applyProtection="0"/>
  </cellStyleXfs>
  <cellXfs count="258"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2" borderId="0" xfId="0" applyFont="1" applyFill="1" applyBorder="1"/>
    <xf numFmtId="0" fontId="5" fillId="0" borderId="0" xfId="0" applyFont="1" applyBorder="1"/>
    <xf numFmtId="1" fontId="4" fillId="0" borderId="0" xfId="0" applyNumberFormat="1" applyFont="1" applyBorder="1"/>
    <xf numFmtId="0" fontId="6" fillId="0" borderId="0" xfId="0" applyFont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4" xfId="0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wrapText="1"/>
    </xf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wrapText="1"/>
    </xf>
    <xf numFmtId="0" fontId="6" fillId="0" borderId="0" xfId="0" applyFont="1" applyFill="1" applyBorder="1"/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0" fontId="8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4" fontId="12" fillId="0" borderId="0" xfId="1" applyNumberFormat="1" applyFont="1" applyBorder="1" applyAlignment="1">
      <alignment horizontal="center" vertical="center"/>
    </xf>
    <xf numFmtId="0" fontId="3" fillId="0" borderId="0" xfId="1"/>
    <xf numFmtId="0" fontId="12" fillId="0" borderId="0" xfId="1" applyFont="1" applyAlignment="1">
      <alignment vertical="center"/>
    </xf>
    <xf numFmtId="0" fontId="3" fillId="0" borderId="0" xfId="1" applyAlignment="1">
      <alignment vertical="center"/>
    </xf>
    <xf numFmtId="0" fontId="13" fillId="0" borderId="1" xfId="1" applyFont="1" applyFill="1" applyBorder="1" applyAlignment="1">
      <alignment horizontal="center" vertical="center"/>
    </xf>
    <xf numFmtId="14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4" fontId="14" fillId="6" borderId="0" xfId="1" applyNumberFormat="1" applyFont="1" applyFill="1" applyAlignment="1">
      <alignment horizontal="center"/>
    </xf>
    <xf numFmtId="4" fontId="14" fillId="6" borderId="1" xfId="1" applyNumberFormat="1" applyFont="1" applyFill="1" applyBorder="1" applyAlignment="1">
      <alignment horizontal="center"/>
    </xf>
    <xf numFmtId="4" fontId="13" fillId="6" borderId="1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" fontId="15" fillId="6" borderId="1" xfId="1" applyNumberFormat="1" applyFont="1" applyFill="1" applyBorder="1" applyAlignment="1">
      <alignment horizontal="center" vertical="center"/>
    </xf>
    <xf numFmtId="4" fontId="14" fillId="6" borderId="1" xfId="1" applyNumberFormat="1" applyFont="1" applyFill="1" applyBorder="1" applyAlignment="1">
      <alignment horizontal="center" vertical="center"/>
    </xf>
    <xf numFmtId="4" fontId="13" fillId="6" borderId="1" xfId="1" applyNumberFormat="1" applyFont="1" applyFill="1" applyBorder="1" applyAlignment="1">
      <alignment horizontal="center" vertical="center"/>
    </xf>
    <xf numFmtId="4" fontId="16" fillId="0" borderId="0" xfId="1" applyNumberFormat="1" applyFont="1" applyFill="1" applyBorder="1" applyAlignment="1">
      <alignment vertical="center"/>
    </xf>
    <xf numFmtId="0" fontId="3" fillId="0" borderId="0" xfId="1" applyFill="1"/>
    <xf numFmtId="0" fontId="18" fillId="0" borderId="21" xfId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center" wrapText="1"/>
    </xf>
    <xf numFmtId="0" fontId="18" fillId="0" borderId="22" xfId="1" applyFont="1" applyBorder="1" applyAlignment="1">
      <alignment horizontal="center" vertical="top" wrapText="1"/>
    </xf>
    <xf numFmtId="0" fontId="18" fillId="6" borderId="22" xfId="1" applyFont="1" applyFill="1" applyBorder="1" applyAlignment="1">
      <alignment horizontal="center" vertical="top" wrapText="1"/>
    </xf>
    <xf numFmtId="0" fontId="18" fillId="0" borderId="23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wrapText="1"/>
    </xf>
    <xf numFmtId="0" fontId="18" fillId="6" borderId="24" xfId="1" applyFont="1" applyFill="1" applyBorder="1" applyAlignment="1">
      <alignment horizontal="center" wrapText="1"/>
    </xf>
    <xf numFmtId="0" fontId="18" fillId="0" borderId="20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25" xfId="1" applyFont="1" applyBorder="1" applyAlignment="1">
      <alignment horizontal="center" wrapText="1"/>
    </xf>
    <xf numFmtId="0" fontId="18" fillId="6" borderId="25" xfId="1" applyFont="1" applyFill="1" applyBorder="1" applyAlignment="1">
      <alignment horizontal="center" wrapText="1"/>
    </xf>
    <xf numFmtId="0" fontId="18" fillId="0" borderId="26" xfId="1" applyFont="1" applyBorder="1" applyAlignment="1">
      <alignment horizontal="center" vertical="center" wrapText="1"/>
    </xf>
    <xf numFmtId="0" fontId="18" fillId="6" borderId="22" xfId="1" applyFont="1" applyFill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 wrapText="1"/>
    </xf>
    <xf numFmtId="0" fontId="3" fillId="0" borderId="0" xfId="1" applyFont="1"/>
    <xf numFmtId="0" fontId="12" fillId="0" borderId="0" xfId="1" applyFont="1"/>
    <xf numFmtId="2" fontId="3" fillId="0" borderId="26" xfId="1" applyNumberFormat="1" applyBorder="1" applyAlignment="1">
      <alignment horizontal="center"/>
    </xf>
    <xf numFmtId="2" fontId="3" fillId="6" borderId="26" xfId="1" applyNumberFormat="1" applyFill="1" applyBorder="1" applyAlignment="1">
      <alignment horizontal="center"/>
    </xf>
    <xf numFmtId="4" fontId="3" fillId="6" borderId="26" xfId="1" applyNumberFormat="1" applyFont="1" applyFill="1" applyBorder="1"/>
    <xf numFmtId="4" fontId="3" fillId="6" borderId="26" xfId="1" applyNumberFormat="1" applyFont="1" applyFill="1" applyBorder="1" applyAlignment="1">
      <alignment horizontal="center"/>
    </xf>
    <xf numFmtId="4" fontId="3" fillId="0" borderId="26" xfId="1" applyNumberFormat="1" applyFont="1" applyBorder="1" applyAlignment="1">
      <alignment horizontal="center"/>
    </xf>
    <xf numFmtId="2" fontId="3" fillId="0" borderId="21" xfId="1" applyNumberFormat="1" applyBorder="1" applyAlignment="1">
      <alignment horizontal="center"/>
    </xf>
    <xf numFmtId="2" fontId="3" fillId="6" borderId="21" xfId="1" applyNumberFormat="1" applyFill="1" applyBorder="1" applyAlignment="1">
      <alignment horizontal="center"/>
    </xf>
    <xf numFmtId="4" fontId="18" fillId="6" borderId="22" xfId="1" applyNumberFormat="1" applyFont="1" applyFill="1" applyBorder="1" applyAlignment="1">
      <alignment horizontal="center" vertical="center" wrapText="1"/>
    </xf>
    <xf numFmtId="2" fontId="12" fillId="0" borderId="21" xfId="1" applyNumberFormat="1" applyFont="1" applyBorder="1" applyAlignment="1">
      <alignment horizontal="center"/>
    </xf>
    <xf numFmtId="2" fontId="12" fillId="6" borderId="21" xfId="1" applyNumberFormat="1" applyFont="1" applyFill="1" applyBorder="1" applyAlignment="1">
      <alignment horizontal="center"/>
    </xf>
    <xf numFmtId="4" fontId="17" fillId="6" borderId="22" xfId="1" applyNumberFormat="1" applyFont="1" applyFill="1" applyBorder="1" applyAlignment="1">
      <alignment horizontal="center" vertical="center" wrapText="1"/>
    </xf>
    <xf numFmtId="4" fontId="17" fillId="0" borderId="22" xfId="1" applyNumberFormat="1" applyFont="1" applyBorder="1" applyAlignment="1">
      <alignment horizontal="center" vertical="center" wrapText="1"/>
    </xf>
    <xf numFmtId="10" fontId="3" fillId="0" borderId="0" xfId="1" applyNumberFormat="1"/>
    <xf numFmtId="4" fontId="18" fillId="6" borderId="21" xfId="1" applyNumberFormat="1" applyFont="1" applyFill="1" applyBorder="1" applyAlignment="1">
      <alignment horizontal="center" vertical="center" wrapText="1"/>
    </xf>
    <xf numFmtId="164" fontId="18" fillId="0" borderId="20" xfId="1" applyNumberFormat="1" applyFont="1" applyBorder="1" applyAlignment="1">
      <alignment horizontal="center" vertical="center" wrapText="1"/>
    </xf>
    <xf numFmtId="164" fontId="18" fillId="0" borderId="21" xfId="1" applyNumberFormat="1" applyFont="1" applyBorder="1" applyAlignment="1">
      <alignment horizontal="center" vertical="center" wrapText="1"/>
    </xf>
    <xf numFmtId="4" fontId="3" fillId="0" borderId="0" xfId="1" applyNumberFormat="1"/>
    <xf numFmtId="0" fontId="12" fillId="0" borderId="26" xfId="1" applyFont="1" applyBorder="1" applyAlignment="1">
      <alignment horizontal="center"/>
    </xf>
    <xf numFmtId="164" fontId="12" fillId="0" borderId="26" xfId="1" applyNumberFormat="1" applyFont="1" applyBorder="1" applyAlignment="1">
      <alignment horizontal="center"/>
    </xf>
    <xf numFmtId="0" fontId="17" fillId="0" borderId="0" xfId="1" applyFont="1" applyFill="1" applyBorder="1" applyAlignment="1">
      <alignment horizontal="left" vertical="center" wrapText="1"/>
    </xf>
    <xf numFmtId="0" fontId="3" fillId="0" borderId="26" xfId="1" applyBorder="1"/>
    <xf numFmtId="4" fontId="3" fillId="0" borderId="27" xfId="1" applyNumberFormat="1" applyBorder="1"/>
    <xf numFmtId="4" fontId="3" fillId="0" borderId="26" xfId="1" applyNumberFormat="1" applyFont="1" applyFill="1" applyBorder="1" applyAlignment="1">
      <alignment horizontal="center"/>
    </xf>
    <xf numFmtId="0" fontId="12" fillId="0" borderId="26" xfId="1" applyFont="1" applyFill="1" applyBorder="1" applyAlignment="1">
      <alignment horizontal="center"/>
    </xf>
    <xf numFmtId="4" fontId="12" fillId="0" borderId="26" xfId="1" applyNumberFormat="1" applyFont="1" applyFill="1" applyBorder="1" applyAlignment="1">
      <alignment horizontal="center"/>
    </xf>
    <xf numFmtId="4" fontId="12" fillId="6" borderId="26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20" fillId="0" borderId="6" xfId="1" applyFont="1" applyBorder="1"/>
    <xf numFmtId="0" fontId="3" fillId="0" borderId="7" xfId="1" applyBorder="1"/>
    <xf numFmtId="0" fontId="3" fillId="0" borderId="27" xfId="1" applyBorder="1"/>
    <xf numFmtId="4" fontId="12" fillId="0" borderId="26" xfId="1" applyNumberFormat="1" applyFont="1" applyBorder="1"/>
    <xf numFmtId="0" fontId="20" fillId="0" borderId="0" xfId="1" applyFont="1" applyBorder="1"/>
    <xf numFmtId="0" fontId="3" fillId="0" borderId="0" xfId="1" applyBorder="1"/>
    <xf numFmtId="4" fontId="12" fillId="0" borderId="0" xfId="1" applyNumberFormat="1" applyFont="1" applyBorder="1"/>
    <xf numFmtId="0" fontId="20" fillId="0" borderId="1" xfId="1" applyFont="1" applyBorder="1"/>
    <xf numFmtId="4" fontId="3" fillId="0" borderId="1" xfId="1" applyNumberFormat="1" applyBorder="1"/>
    <xf numFmtId="4" fontId="3" fillId="6" borderId="1" xfId="1" applyNumberFormat="1" applyFont="1" applyFill="1" applyBorder="1" applyAlignment="1">
      <alignment horizontal="center"/>
    </xf>
    <xf numFmtId="4" fontId="3" fillId="0" borderId="0" xfId="1" applyNumberFormat="1" applyBorder="1"/>
    <xf numFmtId="4" fontId="12" fillId="0" borderId="1" xfId="1" applyNumberFormat="1" applyFont="1" applyBorder="1"/>
    <xf numFmtId="4" fontId="3" fillId="6" borderId="1" xfId="1" applyNumberFormat="1" applyFill="1" applyBorder="1"/>
    <xf numFmtId="0" fontId="3" fillId="0" borderId="6" xfId="1" applyBorder="1" applyAlignment="1"/>
    <xf numFmtId="0" fontId="3" fillId="0" borderId="7" xfId="1" applyBorder="1" applyAlignment="1"/>
    <xf numFmtId="0" fontId="3" fillId="0" borderId="27" xfId="1" applyBorder="1" applyAlignment="1"/>
    <xf numFmtId="4" fontId="3" fillId="6" borderId="26" xfId="1" applyNumberFormat="1" applyFill="1" applyBorder="1"/>
    <xf numFmtId="4" fontId="3" fillId="0" borderId="26" xfId="1" applyNumberFormat="1" applyBorder="1"/>
    <xf numFmtId="0" fontId="12" fillId="0" borderId="6" xfId="1" applyFont="1" applyBorder="1" applyAlignment="1"/>
    <xf numFmtId="0" fontId="12" fillId="0" borderId="27" xfId="1" applyFont="1" applyBorder="1" applyAlignment="1"/>
    <xf numFmtId="4" fontId="21" fillId="0" borderId="26" xfId="1" applyNumberFormat="1" applyFont="1" applyBorder="1"/>
    <xf numFmtId="4" fontId="12" fillId="6" borderId="26" xfId="1" applyNumberFormat="1" applyFont="1" applyFill="1" applyBorder="1"/>
    <xf numFmtId="4" fontId="3" fillId="0" borderId="26" xfId="1" applyNumberFormat="1" applyFont="1" applyFill="1" applyBorder="1"/>
    <xf numFmtId="4" fontId="3" fillId="0" borderId="22" xfId="1" applyNumberFormat="1" applyFont="1" applyFill="1" applyBorder="1"/>
    <xf numFmtId="4" fontId="17" fillId="0" borderId="22" xfId="1" applyNumberFormat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8" fillId="6" borderId="24" xfId="1" applyFont="1" applyFill="1" applyBorder="1" applyAlignment="1">
      <alignment horizontal="center" vertical="top" wrapText="1"/>
    </xf>
    <xf numFmtId="9" fontId="17" fillId="0" borderId="24" xfId="1" applyNumberFormat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right" vertical="top" wrapText="1"/>
    </xf>
    <xf numFmtId="0" fontId="18" fillId="0" borderId="0" xfId="1" applyFont="1" applyBorder="1" applyAlignment="1">
      <alignment horizontal="right" vertical="top" wrapText="1"/>
    </xf>
    <xf numFmtId="0" fontId="18" fillId="0" borderId="1" xfId="1" applyFont="1" applyBorder="1" applyAlignment="1">
      <alignment horizontal="center" wrapText="1"/>
    </xf>
    <xf numFmtId="0" fontId="18" fillId="6" borderId="1" xfId="1" applyFont="1" applyFill="1" applyBorder="1" applyAlignment="1">
      <alignment horizontal="center" wrapText="1"/>
    </xf>
    <xf numFmtId="0" fontId="18" fillId="6" borderId="1" xfId="1" applyFont="1" applyFill="1" applyBorder="1" applyAlignment="1">
      <alignment horizontal="center" vertical="top" wrapText="1"/>
    </xf>
    <xf numFmtId="0" fontId="18" fillId="6" borderId="1" xfId="1" applyFont="1" applyFill="1" applyBorder="1" applyAlignment="1">
      <alignment horizontal="center" vertical="center" wrapText="1"/>
    </xf>
    <xf numFmtId="9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3" fillId="0" borderId="1" xfId="1" applyFont="1" applyBorder="1"/>
    <xf numFmtId="0" fontId="5" fillId="0" borderId="0" xfId="0" applyFont="1" applyFill="1" applyBorder="1"/>
    <xf numFmtId="0" fontId="2" fillId="0" borderId="0" xfId="1" applyFont="1"/>
    <xf numFmtId="4" fontId="2" fillId="0" borderId="0" xfId="1" applyNumberFormat="1" applyFont="1"/>
    <xf numFmtId="0" fontId="8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 wrapText="1"/>
    </xf>
    <xf numFmtId="0" fontId="1" fillId="0" borderId="0" xfId="1" applyFont="1"/>
    <xf numFmtId="0" fontId="1" fillId="0" borderId="1" xfId="1" applyFont="1" applyBorder="1"/>
    <xf numFmtId="0" fontId="10" fillId="6" borderId="19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12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wrapText="1"/>
    </xf>
    <xf numFmtId="0" fontId="7" fillId="12" borderId="1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24" fillId="0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Border="1"/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wrapText="1"/>
    </xf>
    <xf numFmtId="0" fontId="4" fillId="11" borderId="0" xfId="0" applyFont="1" applyFill="1" applyBorder="1" applyAlignment="1">
      <alignment horizontal="center" wrapText="1"/>
    </xf>
    <xf numFmtId="0" fontId="4" fillId="11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wrapText="1"/>
    </xf>
    <xf numFmtId="0" fontId="4" fillId="8" borderId="17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wrapText="1"/>
    </xf>
    <xf numFmtId="0" fontId="10" fillId="6" borderId="11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wrapText="1"/>
    </xf>
    <xf numFmtId="0" fontId="8" fillId="10" borderId="0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wrapText="1"/>
    </xf>
    <xf numFmtId="0" fontId="12" fillId="0" borderId="20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wrapText="1"/>
    </xf>
    <xf numFmtId="0" fontId="12" fillId="0" borderId="21" xfId="1" applyFont="1" applyBorder="1" applyAlignment="1">
      <alignment horizontal="center"/>
    </xf>
    <xf numFmtId="0" fontId="17" fillId="0" borderId="20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 vertical="center" wrapText="1"/>
    </xf>
    <xf numFmtId="9" fontId="17" fillId="0" borderId="20" xfId="1" applyNumberFormat="1" applyFont="1" applyBorder="1" applyAlignment="1">
      <alignment horizontal="center" vertical="center" wrapText="1"/>
    </xf>
    <xf numFmtId="9" fontId="17" fillId="0" borderId="21" xfId="1" applyNumberFormat="1" applyFont="1" applyBorder="1" applyAlignment="1">
      <alignment horizontal="center" vertical="center" wrapText="1"/>
    </xf>
    <xf numFmtId="9" fontId="17" fillId="0" borderId="1" xfId="1" applyNumberFormat="1" applyFont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27" xfId="1" applyFont="1" applyBorder="1" applyAlignment="1">
      <alignment horizontal="center"/>
    </xf>
    <xf numFmtId="0" fontId="12" fillId="0" borderId="21" xfId="1" applyFont="1" applyBorder="1" applyAlignment="1">
      <alignment horizontal="center" wrapText="1"/>
    </xf>
  </cellXfs>
  <cellStyles count="4">
    <cellStyle name="Normale" xfId="0" builtinId="0"/>
    <cellStyle name="Normale 2" xfId="1"/>
    <cellStyle name="Normale 3" xfId="2"/>
    <cellStyle name="Valuta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3"/>
  <sheetViews>
    <sheetView topLeftCell="A13" zoomScale="50" zoomScaleNormal="50" zoomScalePageLayoutView="10" workbookViewId="0">
      <selection activeCell="U33" sqref="U33"/>
    </sheetView>
  </sheetViews>
  <sheetFormatPr defaultColWidth="8.140625" defaultRowHeight="30.95" customHeight="1" x14ac:dyDescent="0.25"/>
  <cols>
    <col min="1" max="1" width="18.42578125" style="2" customWidth="1"/>
    <col min="2" max="2" width="59.28515625" style="1" customWidth="1"/>
    <col min="3" max="3" width="18" style="1" customWidth="1"/>
    <col min="4" max="4" width="17.140625" style="4" customWidth="1"/>
    <col min="5" max="5" width="15.85546875" style="5" customWidth="1"/>
    <col min="6" max="6" width="3.85546875" style="5" customWidth="1"/>
    <col min="7" max="7" width="17" style="5" customWidth="1"/>
    <col min="8" max="8" width="12.140625" style="5" customWidth="1"/>
    <col min="9" max="9" width="10.5703125" style="5" customWidth="1"/>
    <col min="10" max="10" width="10.28515625" style="5" customWidth="1"/>
    <col min="11" max="11" width="2.85546875" style="5" customWidth="1"/>
    <col min="12" max="12" width="12.85546875" style="5" customWidth="1"/>
    <col min="13" max="13" width="12.42578125" style="5" customWidth="1"/>
    <col min="14" max="14" width="12.140625" style="5" customWidth="1"/>
    <col min="15" max="15" width="11.28515625" style="5" customWidth="1"/>
    <col min="16" max="16" width="17.42578125" style="4" customWidth="1"/>
    <col min="17" max="17" width="8.85546875" style="4" customWidth="1"/>
    <col min="18" max="204" width="8.85546875" style="5" customWidth="1"/>
    <col min="205" max="205" width="8.140625" style="5" bestFit="1" customWidth="1"/>
    <col min="206" max="16384" width="8.140625" style="5"/>
  </cols>
  <sheetData>
    <row r="1" spans="1:17" ht="60.75" customHeight="1" x14ac:dyDescent="0.25">
      <c r="A1" s="195"/>
      <c r="B1" s="196" t="s">
        <v>157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7" ht="50.1" customHeight="1" x14ac:dyDescent="0.25">
      <c r="A2" s="29" t="s">
        <v>17</v>
      </c>
      <c r="B2" s="30" t="s">
        <v>161</v>
      </c>
      <c r="C2" s="36" t="s">
        <v>52</v>
      </c>
      <c r="D2" s="78" t="s">
        <v>51</v>
      </c>
      <c r="E2" s="78" t="s">
        <v>60</v>
      </c>
      <c r="F2" s="186"/>
      <c r="G2" s="186" t="s">
        <v>148</v>
      </c>
      <c r="H2" s="222" t="s">
        <v>61</v>
      </c>
      <c r="I2" s="223"/>
      <c r="J2" s="224"/>
      <c r="K2" s="228"/>
      <c r="L2" s="187" t="s">
        <v>149</v>
      </c>
      <c r="M2" s="225" t="s">
        <v>62</v>
      </c>
      <c r="N2" s="226"/>
      <c r="O2" s="227"/>
      <c r="P2" s="208" t="s">
        <v>151</v>
      </c>
    </row>
    <row r="3" spans="1:17" ht="50.1" customHeight="1" x14ac:dyDescent="0.25">
      <c r="A3" s="29"/>
      <c r="B3" s="30"/>
      <c r="C3" s="36"/>
      <c r="D3" s="78"/>
      <c r="E3" s="78"/>
      <c r="F3" s="78"/>
      <c r="G3" s="78" t="s">
        <v>150</v>
      </c>
      <c r="H3" s="79">
        <v>2019</v>
      </c>
      <c r="I3" s="79">
        <v>2020</v>
      </c>
      <c r="J3" s="79">
        <v>2021</v>
      </c>
      <c r="K3" s="229"/>
      <c r="L3" s="79"/>
      <c r="M3" s="79">
        <v>2019</v>
      </c>
      <c r="N3" s="79">
        <v>2020</v>
      </c>
      <c r="O3" s="79">
        <v>2021</v>
      </c>
      <c r="P3" s="209"/>
    </row>
    <row r="4" spans="1:17" ht="50.1" customHeight="1" x14ac:dyDescent="0.25">
      <c r="A4" s="18" t="s">
        <v>50</v>
      </c>
      <c r="B4" s="19" t="s">
        <v>24</v>
      </c>
      <c r="C4" s="188">
        <f>area1!F4</f>
        <v>1</v>
      </c>
      <c r="D4" s="188">
        <f>area1!G4</f>
        <v>0</v>
      </c>
      <c r="E4" s="189">
        <f t="shared" ref="E4:E30" si="0">C4-D4</f>
        <v>1</v>
      </c>
      <c r="F4" s="189"/>
      <c r="G4" s="189"/>
      <c r="H4" s="189"/>
      <c r="I4" s="189"/>
      <c r="J4" s="189"/>
      <c r="K4" s="229"/>
      <c r="L4" s="189"/>
      <c r="M4" s="189"/>
      <c r="N4" s="189"/>
      <c r="O4" s="189">
        <v>1</v>
      </c>
      <c r="P4" s="4">
        <f t="shared" ref="P4:P30" si="1">D4-G4-H4-I4-J4+L4+M4+N4+O4</f>
        <v>1</v>
      </c>
      <c r="Q4" s="4">
        <f t="shared" ref="Q4:Q30" si="2">P4-C4</f>
        <v>0</v>
      </c>
    </row>
    <row r="5" spans="1:17" ht="50.1" customHeight="1" x14ac:dyDescent="0.25">
      <c r="A5" s="18" t="s">
        <v>50</v>
      </c>
      <c r="B5" s="19" t="s">
        <v>67</v>
      </c>
      <c r="C5" s="188">
        <f>area2!F4</f>
        <v>1</v>
      </c>
      <c r="D5" s="188">
        <f>area2!G4</f>
        <v>0</v>
      </c>
      <c r="E5" s="189">
        <f t="shared" si="0"/>
        <v>1</v>
      </c>
      <c r="F5" s="189"/>
      <c r="G5" s="189"/>
      <c r="H5" s="189"/>
      <c r="I5" s="189"/>
      <c r="J5" s="189"/>
      <c r="K5" s="229"/>
      <c r="L5" s="189"/>
      <c r="M5" s="189"/>
      <c r="N5" s="189">
        <v>1</v>
      </c>
      <c r="O5" s="189"/>
      <c r="P5" s="4">
        <f t="shared" si="1"/>
        <v>1</v>
      </c>
      <c r="Q5" s="4">
        <f t="shared" si="2"/>
        <v>0</v>
      </c>
    </row>
    <row r="6" spans="1:17" ht="50.1" customHeight="1" x14ac:dyDescent="0.25">
      <c r="A6" s="18" t="s">
        <v>50</v>
      </c>
      <c r="B6" s="19" t="s">
        <v>40</v>
      </c>
      <c r="C6" s="188">
        <f>area3!F5+area4!F5</f>
        <v>2</v>
      </c>
      <c r="D6" s="188">
        <f>area3!G5+area4!G5</f>
        <v>1</v>
      </c>
      <c r="E6" s="189">
        <f t="shared" si="0"/>
        <v>1</v>
      </c>
      <c r="F6" s="189"/>
      <c r="G6" s="189"/>
      <c r="H6" s="189"/>
      <c r="I6" s="189"/>
      <c r="J6" s="189"/>
      <c r="K6" s="229"/>
      <c r="L6" s="189">
        <v>1</v>
      </c>
      <c r="M6" s="189"/>
      <c r="N6" s="189"/>
      <c r="O6" s="189"/>
      <c r="P6" s="4">
        <f t="shared" si="1"/>
        <v>2</v>
      </c>
      <c r="Q6" s="4">
        <f t="shared" si="2"/>
        <v>0</v>
      </c>
    </row>
    <row r="7" spans="1:17" ht="50.1" customHeight="1" x14ac:dyDescent="0.25">
      <c r="A7" s="18" t="s">
        <v>50</v>
      </c>
      <c r="B7" s="19" t="s">
        <v>69</v>
      </c>
      <c r="C7" s="188">
        <f>corpoPM!F4</f>
        <v>1</v>
      </c>
      <c r="D7" s="188">
        <f>corpoPM!G4</f>
        <v>0</v>
      </c>
      <c r="E7" s="189">
        <f t="shared" si="0"/>
        <v>1</v>
      </c>
      <c r="F7" s="189"/>
      <c r="G7" s="189"/>
      <c r="H7" s="189"/>
      <c r="I7" s="189"/>
      <c r="J7" s="189"/>
      <c r="K7" s="229"/>
      <c r="L7" s="189"/>
      <c r="M7" s="189"/>
      <c r="N7" s="189">
        <v>1</v>
      </c>
      <c r="O7" s="189"/>
      <c r="P7" s="4">
        <f t="shared" si="1"/>
        <v>1</v>
      </c>
      <c r="Q7" s="4">
        <f t="shared" si="2"/>
        <v>0</v>
      </c>
    </row>
    <row r="8" spans="1:17" ht="50.1" customHeight="1" x14ac:dyDescent="0.25">
      <c r="A8" s="18" t="s">
        <v>9</v>
      </c>
      <c r="B8" s="19" t="s">
        <v>63</v>
      </c>
      <c r="C8" s="188">
        <f>'segreteria generale'!F32</f>
        <v>1</v>
      </c>
      <c r="D8" s="188">
        <f>'segreteria generale'!G32</f>
        <v>1</v>
      </c>
      <c r="E8" s="189">
        <f t="shared" si="0"/>
        <v>0</v>
      </c>
      <c r="F8" s="189"/>
      <c r="G8" s="189"/>
      <c r="H8" s="189"/>
      <c r="I8" s="189"/>
      <c r="J8" s="189"/>
      <c r="K8" s="229"/>
      <c r="L8" s="189"/>
      <c r="M8" s="189"/>
      <c r="N8" s="189"/>
      <c r="O8" s="189"/>
      <c r="P8" s="4">
        <f t="shared" si="1"/>
        <v>1</v>
      </c>
      <c r="Q8" s="4">
        <f t="shared" si="2"/>
        <v>0</v>
      </c>
    </row>
    <row r="9" spans="1:17" ht="50.1" customHeight="1" x14ac:dyDescent="0.25">
      <c r="A9" s="18" t="s">
        <v>9</v>
      </c>
      <c r="B9" s="19" t="s">
        <v>18</v>
      </c>
      <c r="C9" s="188">
        <f>'segreteria generale'!F33+'segreteria generale'!F3</f>
        <v>2</v>
      </c>
      <c r="D9" s="188">
        <f>'segreteria generale'!G33+'segreteria generale'!G3</f>
        <v>1</v>
      </c>
      <c r="E9" s="189">
        <f t="shared" si="0"/>
        <v>1</v>
      </c>
      <c r="F9" s="189"/>
      <c r="G9" s="189"/>
      <c r="H9" s="189"/>
      <c r="I9" s="189"/>
      <c r="J9" s="189">
        <v>1</v>
      </c>
      <c r="K9" s="229"/>
      <c r="L9" s="189"/>
      <c r="M9" s="189">
        <v>1</v>
      </c>
      <c r="N9" s="189"/>
      <c r="O9" s="189"/>
      <c r="P9" s="4">
        <f t="shared" si="1"/>
        <v>1</v>
      </c>
      <c r="Q9" s="4">
        <f t="shared" si="2"/>
        <v>-1</v>
      </c>
    </row>
    <row r="10" spans="1:17" ht="50.1" customHeight="1" x14ac:dyDescent="0.25">
      <c r="A10" s="59" t="s">
        <v>9</v>
      </c>
      <c r="B10" s="60" t="s">
        <v>66</v>
      </c>
      <c r="C10" s="190">
        <f>area2!F5</f>
        <v>1</v>
      </c>
      <c r="D10" s="190">
        <f>area2!G5</f>
        <v>1</v>
      </c>
      <c r="E10" s="189">
        <f t="shared" si="0"/>
        <v>0</v>
      </c>
      <c r="F10" s="189"/>
      <c r="G10" s="189"/>
      <c r="H10" s="189"/>
      <c r="I10" s="189"/>
      <c r="J10" s="189"/>
      <c r="K10" s="229"/>
      <c r="L10" s="189"/>
      <c r="M10" s="189"/>
      <c r="N10" s="189"/>
      <c r="O10" s="189"/>
      <c r="P10" s="4">
        <f t="shared" si="1"/>
        <v>1</v>
      </c>
      <c r="Q10" s="4">
        <f t="shared" si="2"/>
        <v>0</v>
      </c>
    </row>
    <row r="11" spans="1:17" ht="50.1" customHeight="1" x14ac:dyDescent="0.25">
      <c r="A11" s="59" t="s">
        <v>9</v>
      </c>
      <c r="B11" s="60" t="s">
        <v>68</v>
      </c>
      <c r="C11" s="190">
        <f>area3!F6</f>
        <v>1</v>
      </c>
      <c r="D11" s="190">
        <f>area3!G6</f>
        <v>1</v>
      </c>
      <c r="E11" s="189">
        <f t="shared" si="0"/>
        <v>0</v>
      </c>
      <c r="F11" s="189"/>
      <c r="G11" s="189"/>
      <c r="H11" s="189"/>
      <c r="I11" s="189"/>
      <c r="J11" s="189"/>
      <c r="K11" s="229"/>
      <c r="L11" s="189"/>
      <c r="M11" s="189"/>
      <c r="N11" s="189"/>
      <c r="O11" s="189"/>
      <c r="P11" s="4">
        <f t="shared" si="1"/>
        <v>1</v>
      </c>
      <c r="Q11" s="4">
        <f t="shared" si="2"/>
        <v>0</v>
      </c>
    </row>
    <row r="12" spans="1:17" ht="50.1" customHeight="1" x14ac:dyDescent="0.25">
      <c r="A12" s="59" t="s">
        <v>70</v>
      </c>
      <c r="B12" s="60" t="s">
        <v>71</v>
      </c>
      <c r="C12" s="190">
        <f>corpoPM!F5</f>
        <v>1</v>
      </c>
      <c r="D12" s="190">
        <f>corpoPM!G5</f>
        <v>1</v>
      </c>
      <c r="E12" s="189">
        <f t="shared" si="0"/>
        <v>0</v>
      </c>
      <c r="F12" s="189"/>
      <c r="G12" s="189"/>
      <c r="H12" s="189"/>
      <c r="I12" s="189"/>
      <c r="J12" s="189"/>
      <c r="K12" s="229"/>
      <c r="L12" s="189"/>
      <c r="M12" s="189"/>
      <c r="N12" s="189"/>
      <c r="O12" s="189"/>
      <c r="P12" s="4">
        <f t="shared" si="1"/>
        <v>1</v>
      </c>
      <c r="Q12" s="4">
        <f t="shared" si="2"/>
        <v>0</v>
      </c>
    </row>
    <row r="13" spans="1:17" ht="50.1" customHeight="1" x14ac:dyDescent="0.25">
      <c r="A13" s="59" t="s">
        <v>4</v>
      </c>
      <c r="B13" s="60" t="s">
        <v>3</v>
      </c>
      <c r="C13" s="190">
        <f>'segreteria generale'!F4+'segreteria generale'!F5+'segreteria generale'!F6+area1!F7+area1!F8+area1!F38+area2!F10+area2!F11+area2!F12+area3!F7+area4!F6</f>
        <v>11</v>
      </c>
      <c r="D13" s="190">
        <f>'segreteria generale'!G4+'segreteria generale'!G5+'segreteria generale'!G6+area1!G7+area1!G8+area1!G38+area2!G10+area2!G11+area2!G12+area3!G7+area4!G6</f>
        <v>2</v>
      </c>
      <c r="E13" s="189">
        <f t="shared" si="0"/>
        <v>9</v>
      </c>
      <c r="F13" s="189"/>
      <c r="G13" s="189"/>
      <c r="H13" s="189"/>
      <c r="I13" s="189">
        <v>1</v>
      </c>
      <c r="J13" s="189"/>
      <c r="K13" s="229"/>
      <c r="L13" s="189">
        <v>9</v>
      </c>
      <c r="M13" s="189">
        <v>1</v>
      </c>
      <c r="N13" s="189"/>
      <c r="O13" s="189"/>
      <c r="P13" s="4">
        <f t="shared" si="1"/>
        <v>11</v>
      </c>
      <c r="Q13" s="4">
        <f t="shared" si="2"/>
        <v>0</v>
      </c>
    </row>
    <row r="14" spans="1:17" ht="50.1" customHeight="1" x14ac:dyDescent="0.25">
      <c r="A14" s="59" t="s">
        <v>4</v>
      </c>
      <c r="B14" s="60" t="s">
        <v>10</v>
      </c>
      <c r="C14" s="190">
        <f>area2!F7+area2!F8+area2!F9</f>
        <v>3</v>
      </c>
      <c r="D14" s="190">
        <f>area2!G7+area2!G8+area2!G9</f>
        <v>1</v>
      </c>
      <c r="E14" s="189">
        <f t="shared" si="0"/>
        <v>2</v>
      </c>
      <c r="F14" s="189"/>
      <c r="G14" s="189"/>
      <c r="H14" s="189"/>
      <c r="I14" s="189"/>
      <c r="J14" s="189"/>
      <c r="K14" s="229"/>
      <c r="L14" s="189"/>
      <c r="M14" s="189">
        <v>2</v>
      </c>
      <c r="N14" s="189"/>
      <c r="O14" s="189"/>
      <c r="P14" s="4">
        <f t="shared" si="1"/>
        <v>3</v>
      </c>
      <c r="Q14" s="4">
        <f t="shared" si="2"/>
        <v>0</v>
      </c>
    </row>
    <row r="15" spans="1:17" ht="50.1" customHeight="1" x14ac:dyDescent="0.25">
      <c r="A15" s="18" t="s">
        <v>64</v>
      </c>
      <c r="B15" s="19" t="s">
        <v>41</v>
      </c>
      <c r="C15" s="188">
        <f>area3!F8+area3!F9+area3!F10+area4!F7+area4!F8+area4!F9+area4!F10</f>
        <v>6</v>
      </c>
      <c r="D15" s="188">
        <f>area3!G8+area3!G9+area3!G10+area4!G7+area4!G8+area4!G9+area4!G10</f>
        <v>2</v>
      </c>
      <c r="E15" s="189">
        <f t="shared" si="0"/>
        <v>4</v>
      </c>
      <c r="F15" s="189"/>
      <c r="G15" s="189"/>
      <c r="H15" s="189"/>
      <c r="I15" s="189"/>
      <c r="J15" s="189"/>
      <c r="K15" s="229"/>
      <c r="L15" s="189">
        <v>3</v>
      </c>
      <c r="M15" s="189">
        <v>1</v>
      </c>
      <c r="N15" s="189"/>
      <c r="O15" s="189"/>
      <c r="P15" s="4">
        <f t="shared" si="1"/>
        <v>6</v>
      </c>
      <c r="Q15" s="4">
        <f t="shared" si="2"/>
        <v>0</v>
      </c>
    </row>
    <row r="16" spans="1:17" ht="50.1" customHeight="1" x14ac:dyDescent="0.25">
      <c r="A16" s="18" t="s">
        <v>64</v>
      </c>
      <c r="B16" s="19" t="s">
        <v>54</v>
      </c>
      <c r="C16" s="188">
        <f>area1!F6</f>
        <v>1</v>
      </c>
      <c r="D16" s="188">
        <f>area1!G6</f>
        <v>0</v>
      </c>
      <c r="E16" s="189">
        <f t="shared" si="0"/>
        <v>1</v>
      </c>
      <c r="F16" s="189"/>
      <c r="G16" s="189"/>
      <c r="H16" s="189"/>
      <c r="I16" s="189"/>
      <c r="J16" s="189"/>
      <c r="K16" s="229"/>
      <c r="L16" s="189">
        <v>1</v>
      </c>
      <c r="M16" s="189">
        <v>0</v>
      </c>
      <c r="N16" s="189"/>
      <c r="O16" s="189"/>
      <c r="P16" s="4">
        <f t="shared" si="1"/>
        <v>1</v>
      </c>
      <c r="Q16" s="4">
        <f t="shared" si="2"/>
        <v>0</v>
      </c>
    </row>
    <row r="17" spans="1:17" ht="50.1" customHeight="1" x14ac:dyDescent="0.35">
      <c r="A17" s="18" t="s">
        <v>4</v>
      </c>
      <c r="B17" s="22" t="s">
        <v>25</v>
      </c>
      <c r="C17" s="188">
        <f>area1!F39+area1!F40+area1!F41+area1!F42</f>
        <v>3</v>
      </c>
      <c r="D17" s="188">
        <f>area1!G39+area1!G40+area1!G41+area1!G42</f>
        <v>1</v>
      </c>
      <c r="E17" s="189">
        <f t="shared" si="0"/>
        <v>2</v>
      </c>
      <c r="F17" s="189"/>
      <c r="G17" s="189">
        <v>1</v>
      </c>
      <c r="H17" s="189"/>
      <c r="I17" s="189"/>
      <c r="J17" s="189"/>
      <c r="K17" s="229"/>
      <c r="L17" s="189"/>
      <c r="M17" s="189">
        <v>3</v>
      </c>
      <c r="N17" s="189"/>
      <c r="O17" s="189"/>
      <c r="P17" s="4">
        <f t="shared" si="1"/>
        <v>3</v>
      </c>
      <c r="Q17" s="4">
        <f t="shared" si="2"/>
        <v>0</v>
      </c>
    </row>
    <row r="18" spans="1:17" ht="50.1" customHeight="1" x14ac:dyDescent="0.35">
      <c r="A18" s="18" t="s">
        <v>4</v>
      </c>
      <c r="B18" s="26" t="s">
        <v>26</v>
      </c>
      <c r="C18" s="188">
        <f>area1!F5</f>
        <v>1</v>
      </c>
      <c r="D18" s="188">
        <f>area1!G5</f>
        <v>1</v>
      </c>
      <c r="E18" s="189">
        <f t="shared" si="0"/>
        <v>0</v>
      </c>
      <c r="F18" s="189"/>
      <c r="G18" s="189"/>
      <c r="H18" s="189"/>
      <c r="I18" s="189"/>
      <c r="J18" s="189"/>
      <c r="K18" s="229"/>
      <c r="L18" s="189"/>
      <c r="M18" s="189"/>
      <c r="N18" s="189"/>
      <c r="O18" s="189"/>
      <c r="P18" s="4">
        <f t="shared" si="1"/>
        <v>1</v>
      </c>
      <c r="Q18" s="4">
        <f t="shared" si="2"/>
        <v>0</v>
      </c>
    </row>
    <row r="19" spans="1:17" ht="50.1" customHeight="1" x14ac:dyDescent="0.25">
      <c r="A19" s="18" t="s">
        <v>4</v>
      </c>
      <c r="B19" s="19" t="s">
        <v>162</v>
      </c>
      <c r="C19" s="188">
        <f>'segreteria generale'!F7</f>
        <v>1</v>
      </c>
      <c r="D19" s="188">
        <f>'segreteria generale'!G7</f>
        <v>0</v>
      </c>
      <c r="E19" s="189">
        <f t="shared" si="0"/>
        <v>1</v>
      </c>
      <c r="F19" s="189"/>
      <c r="G19" s="189"/>
      <c r="H19" s="189"/>
      <c r="I19" s="189"/>
      <c r="J19" s="189"/>
      <c r="K19" s="229"/>
      <c r="L19" s="189"/>
      <c r="M19" s="189">
        <v>1</v>
      </c>
      <c r="N19" s="189"/>
      <c r="O19" s="189"/>
      <c r="P19" s="4">
        <f t="shared" si="1"/>
        <v>1</v>
      </c>
      <c r="Q19" s="4">
        <f t="shared" si="2"/>
        <v>0</v>
      </c>
    </row>
    <row r="20" spans="1:17" ht="50.1" customHeight="1" x14ac:dyDescent="0.25">
      <c r="A20" s="18" t="s">
        <v>4</v>
      </c>
      <c r="B20" s="19" t="s">
        <v>58</v>
      </c>
      <c r="C20" s="188">
        <f>area4!F11</f>
        <v>1</v>
      </c>
      <c r="D20" s="188">
        <f>area4!G11</f>
        <v>0</v>
      </c>
      <c r="E20" s="189">
        <f t="shared" si="0"/>
        <v>1</v>
      </c>
      <c r="F20" s="189"/>
      <c r="G20" s="189"/>
      <c r="H20" s="189"/>
      <c r="I20" s="189"/>
      <c r="J20" s="189"/>
      <c r="K20" s="229"/>
      <c r="L20" s="189">
        <v>1</v>
      </c>
      <c r="M20" s="189">
        <v>0</v>
      </c>
      <c r="N20" s="189"/>
      <c r="O20" s="189"/>
      <c r="P20" s="4">
        <f t="shared" si="1"/>
        <v>1</v>
      </c>
      <c r="Q20" s="4">
        <f t="shared" si="2"/>
        <v>0</v>
      </c>
    </row>
    <row r="21" spans="1:17" ht="50.1" customHeight="1" x14ac:dyDescent="0.25">
      <c r="A21" s="18" t="s">
        <v>64</v>
      </c>
      <c r="B21" s="19" t="s">
        <v>46</v>
      </c>
      <c r="C21" s="188">
        <f>corpoPM!F6+corpoPM!F7+corpoPM!F8</f>
        <v>3</v>
      </c>
      <c r="D21" s="188">
        <f>corpoPM!G6+corpoPM!G7+corpoPM!G8</f>
        <v>3</v>
      </c>
      <c r="E21" s="189">
        <f t="shared" si="0"/>
        <v>0</v>
      </c>
      <c r="F21" s="189"/>
      <c r="G21" s="189"/>
      <c r="H21" s="189"/>
      <c r="I21" s="189"/>
      <c r="J21" s="189"/>
      <c r="K21" s="229"/>
      <c r="L21" s="189"/>
      <c r="M21" s="189"/>
      <c r="N21" s="189"/>
      <c r="O21" s="189"/>
      <c r="P21" s="4">
        <f t="shared" si="1"/>
        <v>3</v>
      </c>
      <c r="Q21" s="4">
        <f t="shared" si="2"/>
        <v>0</v>
      </c>
    </row>
    <row r="22" spans="1:17" ht="50.1" customHeight="1" x14ac:dyDescent="0.35">
      <c r="A22" s="18" t="s">
        <v>22</v>
      </c>
      <c r="B22" s="22" t="s">
        <v>5</v>
      </c>
      <c r="C22" s="191">
        <f>'segreteria generale'!F12+'segreteria generale'!F11+'segreteria generale'!F13+'segreteria generale'!F14+'segreteria generale'!F9+'segreteria generale'!F10+'segreteria generale'!F15+'segreteria generale'!F16+'segreteria generale'!F8+'segreteria generale'!F34+'segreteria generale'!F35+'segreteria generale'!F36+area1!F9+area1!F10+area1!F11+area1!F12+area1!F13+area1!F14+area1!F15+area1!F16+area1!F17+area1!F18+area1!F43+area1!F44+area1!F45+area2!F13+area2!F14+area2!F18+area2!F12+area2!F15+area2!F16+area2!F17+area3!F11+area3!F14+area3!F12+area3!F13+area4!F19+area4!F17+area4!F18+area4!F20+area4!F21+corpoPM!F9</f>
        <v>41</v>
      </c>
      <c r="D22" s="191">
        <f>'segreteria generale'!G12+'segreteria generale'!G11+'segreteria generale'!G13+'segreteria generale'!G14+'segreteria generale'!G9+'segreteria generale'!G10+'segreteria generale'!G15+'segreteria generale'!G16+'segreteria generale'!G8+'segreteria generale'!G34+'segreteria generale'!G35+'segreteria generale'!G36+area1!G9+area1!G10+area1!G11+area1!G12+area1!G13+area1!G14+area1!G15+area1!G16+area1!G17+area1!G18+area1!G43+area1!G44+area1!G45+area2!G13+area2!G14+area2!G18+area2!G12+area2!G15+area2!G16+area2!G17+area3!G11+area3!G14+area3!G12+area3!G13+area4!G19+area4!G17+area4!G18+area4!G20+area4!G21+corpoPM!G9</f>
        <v>28</v>
      </c>
      <c r="E22" s="189">
        <f t="shared" si="0"/>
        <v>13</v>
      </c>
      <c r="F22" s="189"/>
      <c r="G22" s="189">
        <v>4</v>
      </c>
      <c r="H22" s="189"/>
      <c r="I22" s="189">
        <v>1</v>
      </c>
      <c r="J22" s="189">
        <v>1</v>
      </c>
      <c r="K22" s="229"/>
      <c r="L22" s="189">
        <v>10</v>
      </c>
      <c r="M22" s="189">
        <v>8</v>
      </c>
      <c r="N22" s="189">
        <v>1</v>
      </c>
      <c r="O22" s="189">
        <v>0</v>
      </c>
      <c r="P22" s="4">
        <f t="shared" si="1"/>
        <v>41</v>
      </c>
      <c r="Q22" s="4">
        <f t="shared" si="2"/>
        <v>0</v>
      </c>
    </row>
    <row r="23" spans="1:17" ht="50.1" customHeight="1" x14ac:dyDescent="0.25">
      <c r="A23" s="18" t="s">
        <v>22</v>
      </c>
      <c r="B23" s="19" t="s">
        <v>39</v>
      </c>
      <c r="C23" s="188">
        <f>area2!F19+area2!F20+area2!F21+area2!F22+area2!F23+area2!F24+area2!F25+area2!F26+area2!F27+corpoPM!F10</f>
        <v>10</v>
      </c>
      <c r="D23" s="188">
        <f>area2!G19+area2!G20+area2!G21+area2!G22+area2!G23+area2!G24+area2!G25+area2!G26+area2!G27+corpoPM!G10</f>
        <v>8</v>
      </c>
      <c r="E23" s="189">
        <f t="shared" si="0"/>
        <v>2</v>
      </c>
      <c r="F23" s="189"/>
      <c r="G23" s="189">
        <v>1</v>
      </c>
      <c r="H23" s="189"/>
      <c r="I23" s="189"/>
      <c r="J23" s="189"/>
      <c r="K23" s="229"/>
      <c r="L23" s="189"/>
      <c r="M23" s="189">
        <v>3</v>
      </c>
      <c r="N23" s="189"/>
      <c r="O23" s="189"/>
      <c r="P23" s="4">
        <f t="shared" si="1"/>
        <v>10</v>
      </c>
      <c r="Q23" s="4">
        <f t="shared" si="2"/>
        <v>0</v>
      </c>
    </row>
    <row r="24" spans="1:17" ht="50.1" customHeight="1" x14ac:dyDescent="0.35">
      <c r="A24" s="54" t="s">
        <v>22</v>
      </c>
      <c r="B24" s="22" t="s">
        <v>31</v>
      </c>
      <c r="C24" s="188">
        <f>'segreteria generale'!F17+area1!F20+area1!F21</f>
        <v>3</v>
      </c>
      <c r="D24" s="203">
        <f>'segreteria generale'!G17+area1!G20+area1!G21</f>
        <v>1</v>
      </c>
      <c r="E24" s="189">
        <f t="shared" si="0"/>
        <v>2</v>
      </c>
      <c r="F24" s="189"/>
      <c r="G24" s="189"/>
      <c r="H24" s="189"/>
      <c r="I24" s="189"/>
      <c r="J24" s="189"/>
      <c r="K24" s="229"/>
      <c r="L24" s="189"/>
      <c r="M24" s="189"/>
      <c r="N24" s="189">
        <v>2</v>
      </c>
      <c r="O24" s="189"/>
      <c r="P24" s="4">
        <f t="shared" si="1"/>
        <v>3</v>
      </c>
      <c r="Q24" s="4">
        <f t="shared" si="2"/>
        <v>0</v>
      </c>
    </row>
    <row r="25" spans="1:17" ht="50.1" customHeight="1" x14ac:dyDescent="0.35">
      <c r="A25" s="54" t="s">
        <v>22</v>
      </c>
      <c r="B25" s="22" t="s">
        <v>73</v>
      </c>
      <c r="C25" s="188">
        <f>area3!F15+area3!F16+area3!F17+area3!F18+area3!F19+area3!F20+area4!F12+area4!F13+area4!F14+area4!F15+area4!F16</f>
        <v>11</v>
      </c>
      <c r="D25" s="188">
        <f>area3!G15+area3!G16+area3!G17+area3!G18+area3!G19+area3!G20+area4!G12+area4!G13+area4!G14+area4!G15+area4!G16</f>
        <v>5</v>
      </c>
      <c r="E25" s="189">
        <f t="shared" si="0"/>
        <v>6</v>
      </c>
      <c r="F25" s="189"/>
      <c r="G25" s="189"/>
      <c r="H25" s="189"/>
      <c r="I25" s="189"/>
      <c r="J25" s="189"/>
      <c r="K25" s="229"/>
      <c r="L25" s="189">
        <v>6</v>
      </c>
      <c r="M25" s="189"/>
      <c r="N25" s="189"/>
      <c r="O25" s="189"/>
      <c r="P25" s="4">
        <f t="shared" si="1"/>
        <v>11</v>
      </c>
      <c r="Q25" s="4">
        <f t="shared" si="2"/>
        <v>0</v>
      </c>
    </row>
    <row r="26" spans="1:17" ht="50.1" customHeight="1" x14ac:dyDescent="0.25">
      <c r="A26" s="54" t="s">
        <v>72</v>
      </c>
      <c r="B26" s="19" t="s">
        <v>47</v>
      </c>
      <c r="C26" s="188">
        <f>corpoPM!F11+corpoPM!F12+corpoPM!F13+corpoPM!F14+corpoPM!F15+corpoPM!F16+corpoPM!F17+corpoPM!F18+corpoPM!F19+corpoPM!F20+corpoPM!F21+corpoPM!F22+corpoPM!F23+corpoPM!F24+corpoPM!F25+corpoPM!F26+corpoPM!F27+corpoPM!F28+corpoPM!F29+corpoPM!F30+corpoPM!F31+corpoPM!F32+corpoPM!F33+corpoPM!F34+corpoPM!F35+corpoPM!F36+corpoPM!F37+corpoPM!F38+corpoPM!F39+corpoPM!F40+corpoPM!F41+corpoPM!F42+corpoPM!F43+corpoPM!F44</f>
        <v>37</v>
      </c>
      <c r="D26" s="188">
        <f>corpoPM!G11+corpoPM!G12+corpoPM!G13+corpoPM!G14+corpoPM!G15+corpoPM!G16+corpoPM!G17+corpoPM!G18+corpoPM!G19+corpoPM!G20+corpoPM!G21+corpoPM!G22+corpoPM!G23+corpoPM!G24+corpoPM!G25+corpoPM!G26+corpoPM!G27+corpoPM!G28+corpoPM!G29+corpoPM!G30+corpoPM!G31+corpoPM!G32+corpoPM!G33+corpoPM!G34+corpoPM!G35+corpoPM!G36+corpoPM!G37+corpoPM!G38+corpoPM!G39+corpoPM!G40+corpoPM!G41+corpoPM!G42+corpoPM!G43+corpoPM!G44</f>
        <v>31</v>
      </c>
      <c r="E26" s="189">
        <f t="shared" si="0"/>
        <v>6</v>
      </c>
      <c r="F26" s="189"/>
      <c r="G26" s="189">
        <v>1</v>
      </c>
      <c r="H26" s="189"/>
      <c r="I26" s="189">
        <v>1</v>
      </c>
      <c r="J26" s="189"/>
      <c r="K26" s="229"/>
      <c r="L26" s="189"/>
      <c r="M26" s="189"/>
      <c r="N26" s="189">
        <v>4</v>
      </c>
      <c r="O26" s="189">
        <v>4</v>
      </c>
      <c r="P26" s="4">
        <f t="shared" si="1"/>
        <v>37</v>
      </c>
      <c r="Q26" s="4">
        <f t="shared" si="2"/>
        <v>0</v>
      </c>
    </row>
    <row r="27" spans="1:17" ht="50.1" customHeight="1" x14ac:dyDescent="0.35">
      <c r="A27" s="54" t="s">
        <v>8</v>
      </c>
      <c r="B27" s="26" t="s">
        <v>13</v>
      </c>
      <c r="C27" s="188">
        <f>'segreteria generale'!F18+area2!F28+area3!F21</f>
        <v>3</v>
      </c>
      <c r="D27" s="188">
        <f>'segreteria generale'!G18+area2!G28+area3!G21</f>
        <v>3</v>
      </c>
      <c r="E27" s="189">
        <f t="shared" si="0"/>
        <v>0</v>
      </c>
      <c r="F27" s="189"/>
      <c r="G27" s="189"/>
      <c r="H27" s="189"/>
      <c r="I27" s="189"/>
      <c r="J27" s="189"/>
      <c r="K27" s="229"/>
      <c r="L27" s="189"/>
      <c r="M27" s="189"/>
      <c r="N27" s="189"/>
      <c r="O27" s="189"/>
      <c r="P27" s="4">
        <f t="shared" si="1"/>
        <v>3</v>
      </c>
      <c r="Q27" s="4">
        <f t="shared" si="2"/>
        <v>0</v>
      </c>
    </row>
    <row r="28" spans="1:17" ht="50.1" customHeight="1" x14ac:dyDescent="0.35">
      <c r="A28" s="54" t="s">
        <v>7</v>
      </c>
      <c r="B28" s="26" t="s">
        <v>28</v>
      </c>
      <c r="C28" s="188">
        <f>'segreteria generale'!F19+'segreteria generale'!F20+'segreteria generale'!F21+'segreteria generale'!F22+'segreteria generale'!F23+'segreteria generale'!F24+'segreteria generale'!F25+'segreteria generale'!F26+'segreteria generale'!F27+area1!F22+area1!F23+area1!F24+area1!F25+area1!F26+area1!F27+area1!F28+area1!F29+area1!F30+area1!F31+area1!F32+area1!F33+area1!F46+area1!F47+area2!F29+area2!F30+area2!F32+area2!F31+area3!F22+area3!F23+area3!F24+area3!F25+area3!F26+area3!F27+area3!F28+area4!F22+area4!F24+area4!F25+area4!F26+area4!F23+area4!F27</f>
        <v>39</v>
      </c>
      <c r="D28" s="188">
        <f>'segreteria generale'!G19+'segreteria generale'!G20+'segreteria generale'!G21+'segreteria generale'!G22+'segreteria generale'!G23+'segreteria generale'!G24+'segreteria generale'!G25+'segreteria generale'!G26+'segreteria generale'!G27+area1!G22+area1!G23+area1!G24+area1!G25+area1!G26+area1!G27+area1!G28+area1!G29+area1!G30+area1!G31+area1!G32+area1!G33+area1!G46+area1!G47+area2!G29+area2!G30+area2!G32+area2!G31+area3!G22+area3!G23+area3!G24+area3!G25+area3!G26+area3!G27+area3!G28+area4!F22+area4!G24+area4!G25+area4!G26+area4!G23+area4!G27</f>
        <v>39</v>
      </c>
      <c r="E28" s="189">
        <f t="shared" si="0"/>
        <v>0</v>
      </c>
      <c r="F28" s="189"/>
      <c r="G28" s="189">
        <v>7</v>
      </c>
      <c r="H28" s="189">
        <v>1</v>
      </c>
      <c r="I28" s="189">
        <v>1</v>
      </c>
      <c r="J28" s="189">
        <v>1</v>
      </c>
      <c r="K28" s="229"/>
      <c r="L28" s="189">
        <v>1</v>
      </c>
      <c r="M28" s="189">
        <v>2</v>
      </c>
      <c r="N28" s="189">
        <v>1</v>
      </c>
      <c r="O28" s="189">
        <v>0</v>
      </c>
      <c r="P28" s="4">
        <f t="shared" si="1"/>
        <v>33</v>
      </c>
      <c r="Q28" s="4">
        <f t="shared" si="2"/>
        <v>-6</v>
      </c>
    </row>
    <row r="29" spans="1:17" ht="50.1" customHeight="1" x14ac:dyDescent="0.35">
      <c r="A29" s="54" t="s">
        <v>65</v>
      </c>
      <c r="B29" s="26" t="s">
        <v>30</v>
      </c>
      <c r="C29" s="188">
        <f>area1!F35+area3!F29+area4!F28+area4!F29+area4!F30</f>
        <v>5</v>
      </c>
      <c r="D29" s="188">
        <f>area1!G35+area3!G29+area4!G28+area4!G29+area4!G30</f>
        <v>5</v>
      </c>
      <c r="E29" s="189">
        <f t="shared" si="0"/>
        <v>0</v>
      </c>
      <c r="F29" s="189"/>
      <c r="G29" s="189"/>
      <c r="H29" s="189">
        <v>1</v>
      </c>
      <c r="I29" s="189"/>
      <c r="J29" s="189"/>
      <c r="K29" s="229"/>
      <c r="L29" s="189"/>
      <c r="M29" s="189"/>
      <c r="N29" s="189"/>
      <c r="O29" s="189"/>
      <c r="P29" s="4">
        <f t="shared" si="1"/>
        <v>4</v>
      </c>
      <c r="Q29" s="4">
        <f t="shared" si="2"/>
        <v>-1</v>
      </c>
    </row>
    <row r="30" spans="1:17" ht="50.1" customHeight="1" x14ac:dyDescent="0.35">
      <c r="A30" s="18" t="s">
        <v>29</v>
      </c>
      <c r="B30" s="26" t="s">
        <v>35</v>
      </c>
      <c r="C30" s="188">
        <f>area1!F34</f>
        <v>0</v>
      </c>
      <c r="D30" s="188">
        <f>area1!G34</f>
        <v>0</v>
      </c>
      <c r="E30" s="189">
        <f t="shared" si="0"/>
        <v>0</v>
      </c>
      <c r="F30" s="189"/>
      <c r="G30" s="189"/>
      <c r="H30" s="189"/>
      <c r="I30" s="189"/>
      <c r="J30" s="189"/>
      <c r="K30" s="229"/>
      <c r="L30" s="189"/>
      <c r="M30" s="189"/>
      <c r="N30" s="189"/>
      <c r="O30" s="189"/>
      <c r="P30" s="4">
        <f t="shared" si="1"/>
        <v>0</v>
      </c>
      <c r="Q30" s="4">
        <f t="shared" si="2"/>
        <v>0</v>
      </c>
    </row>
    <row r="31" spans="1:17" ht="50.1" customHeight="1" x14ac:dyDescent="0.35">
      <c r="A31" s="56"/>
      <c r="B31" s="57"/>
      <c r="C31" s="192">
        <f>SUM(C4:C30)</f>
        <v>190</v>
      </c>
      <c r="D31" s="192">
        <f>SUM(D4:D30)</f>
        <v>136</v>
      </c>
      <c r="E31" s="192">
        <f>SUM(E4:E30)</f>
        <v>54</v>
      </c>
      <c r="F31" s="192"/>
      <c r="G31" s="192">
        <f t="shared" ref="G31:Q31" si="3">SUM(G4:G30)</f>
        <v>14</v>
      </c>
      <c r="H31" s="192">
        <f t="shared" si="3"/>
        <v>2</v>
      </c>
      <c r="I31" s="192">
        <f t="shared" si="3"/>
        <v>4</v>
      </c>
      <c r="J31" s="192">
        <f t="shared" si="3"/>
        <v>3</v>
      </c>
      <c r="K31" s="230"/>
      <c r="L31" s="192">
        <f>SUM(L4:L30)</f>
        <v>32</v>
      </c>
      <c r="M31" s="192">
        <f t="shared" si="3"/>
        <v>22</v>
      </c>
      <c r="N31" s="192">
        <f t="shared" si="3"/>
        <v>10</v>
      </c>
      <c r="O31" s="192">
        <f t="shared" si="3"/>
        <v>5</v>
      </c>
      <c r="P31" s="192">
        <f t="shared" si="3"/>
        <v>182</v>
      </c>
      <c r="Q31" s="192">
        <f t="shared" si="3"/>
        <v>-8</v>
      </c>
    </row>
    <row r="32" spans="1:17" ht="30.95" customHeight="1" x14ac:dyDescent="0.25">
      <c r="C32" s="210">
        <f>'segreteria generale'!F38+area1!F49+area2!F33+area3!F30+area4!F31+corpoPM!F45</f>
        <v>190</v>
      </c>
      <c r="D32" s="210">
        <f>'segreteria generale'!G38+area1!G49+area2!G33+area3!G30+area4!G31+corpoPM!G45</f>
        <v>136</v>
      </c>
      <c r="E32" s="4"/>
      <c r="F32" s="4"/>
      <c r="G32" s="4"/>
      <c r="H32" s="4"/>
      <c r="I32" s="4"/>
      <c r="J32" s="4"/>
      <c r="K32" s="4"/>
      <c r="L32" s="4">
        <f>D31-G31+L31</f>
        <v>154</v>
      </c>
      <c r="M32" s="4">
        <f>L32-H31+M31</f>
        <v>174</v>
      </c>
      <c r="N32" s="4">
        <f>M32-I31+N31</f>
        <v>180</v>
      </c>
      <c r="O32" s="4">
        <f>N32-J31+O31</f>
        <v>182</v>
      </c>
    </row>
    <row r="33" spans="4:4" ht="30.95" customHeight="1" x14ac:dyDescent="0.25">
      <c r="D33" s="202"/>
    </row>
  </sheetData>
  <mergeCells count="3">
    <mergeCell ref="H2:J2"/>
    <mergeCell ref="M2:O2"/>
    <mergeCell ref="K2:K31"/>
  </mergeCells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9" zoomScale="65" zoomScaleNormal="65" zoomScalePageLayoutView="10" workbookViewId="0">
      <selection activeCell="M35" sqref="M35"/>
    </sheetView>
  </sheetViews>
  <sheetFormatPr defaultColWidth="8.140625" defaultRowHeight="30.95" customHeight="1" x14ac:dyDescent="0.25"/>
  <cols>
    <col min="1" max="1" width="18.42578125" style="2" customWidth="1"/>
    <col min="2" max="2" width="19" style="2" customWidth="1"/>
    <col min="3" max="3" width="0" style="3" hidden="1" customWidth="1"/>
    <col min="4" max="4" width="35.42578125" style="3" hidden="1" customWidth="1"/>
    <col min="5" max="5" width="47.85546875" style="1" customWidth="1"/>
    <col min="6" max="6" width="21.28515625" style="1" customWidth="1"/>
    <col min="7" max="7" width="20.140625" style="4" customWidth="1"/>
    <col min="8" max="8" width="8.85546875" style="5" hidden="1" customWidth="1"/>
    <col min="9" max="9" width="16.28515625" style="5" customWidth="1"/>
    <col min="10" max="10" width="11.42578125" style="5" customWidth="1"/>
    <col min="11" max="200" width="8.85546875" style="5" customWidth="1"/>
    <col min="201" max="201" width="8.140625" style="5" bestFit="1" customWidth="1"/>
    <col min="202" max="16384" width="8.140625" style="5"/>
  </cols>
  <sheetData>
    <row r="1" spans="1:10" ht="60.75" customHeight="1" x14ac:dyDescent="0.25">
      <c r="A1" s="231" t="s">
        <v>0</v>
      </c>
      <c r="B1" s="231"/>
      <c r="C1" s="231"/>
      <c r="D1" s="231"/>
      <c r="E1" s="231"/>
      <c r="F1" s="231"/>
      <c r="G1" s="231"/>
    </row>
    <row r="2" spans="1:10" ht="51.75" customHeight="1" x14ac:dyDescent="0.35">
      <c r="A2" s="29" t="s">
        <v>17</v>
      </c>
      <c r="B2" s="29" t="s">
        <v>14</v>
      </c>
      <c r="C2" s="39"/>
      <c r="D2" s="39"/>
      <c r="E2" s="30" t="s">
        <v>158</v>
      </c>
      <c r="F2" s="36" t="s">
        <v>52</v>
      </c>
      <c r="G2" s="31" t="s">
        <v>51</v>
      </c>
      <c r="I2" s="31" t="s">
        <v>57</v>
      </c>
    </row>
    <row r="3" spans="1:10" ht="48.75" customHeight="1" thickBot="1" x14ac:dyDescent="0.4">
      <c r="A3" s="205" t="s">
        <v>9</v>
      </c>
      <c r="B3" s="205" t="s">
        <v>9</v>
      </c>
      <c r="C3" s="38"/>
      <c r="D3" s="38"/>
      <c r="E3" s="206" t="s">
        <v>55</v>
      </c>
      <c r="F3" s="207">
        <v>1</v>
      </c>
      <c r="G3" s="207">
        <v>0</v>
      </c>
      <c r="I3" s="64">
        <v>1</v>
      </c>
      <c r="J3" s="77"/>
    </row>
    <row r="4" spans="1:10" ht="48.75" customHeight="1" thickBot="1" x14ac:dyDescent="0.4">
      <c r="A4" s="18" t="s">
        <v>4</v>
      </c>
      <c r="B4" s="18" t="s">
        <v>4</v>
      </c>
      <c r="C4" s="20"/>
      <c r="D4" s="20"/>
      <c r="E4" s="197" t="s">
        <v>3</v>
      </c>
      <c r="F4" s="55">
        <v>1</v>
      </c>
      <c r="G4" s="55">
        <v>0</v>
      </c>
    </row>
    <row r="5" spans="1:10" ht="51" customHeight="1" x14ac:dyDescent="0.35">
      <c r="A5" s="18" t="s">
        <v>4</v>
      </c>
      <c r="B5" s="18" t="s">
        <v>4</v>
      </c>
      <c r="C5" s="20"/>
      <c r="D5" s="20"/>
      <c r="E5" s="197" t="s">
        <v>3</v>
      </c>
      <c r="F5" s="27">
        <v>1</v>
      </c>
      <c r="G5" s="21">
        <v>0</v>
      </c>
      <c r="I5" s="64">
        <v>1</v>
      </c>
      <c r="J5" s="77"/>
    </row>
    <row r="6" spans="1:10" ht="51" customHeight="1" thickBot="1" x14ac:dyDescent="0.4">
      <c r="A6" s="21" t="s">
        <v>4</v>
      </c>
      <c r="B6" s="21" t="s">
        <v>4</v>
      </c>
      <c r="C6" s="11"/>
      <c r="D6" s="11"/>
      <c r="E6" s="198" t="s">
        <v>3</v>
      </c>
      <c r="F6" s="21">
        <v>1</v>
      </c>
      <c r="G6" s="21">
        <v>0</v>
      </c>
      <c r="I6" s="64"/>
    </row>
    <row r="7" spans="1:10" ht="37.5" customHeight="1" x14ac:dyDescent="0.35">
      <c r="A7" s="18" t="s">
        <v>4</v>
      </c>
      <c r="B7" s="18" t="s">
        <v>4</v>
      </c>
      <c r="C7" s="20"/>
      <c r="D7" s="20"/>
      <c r="E7" s="197" t="s">
        <v>159</v>
      </c>
      <c r="F7" s="27">
        <v>1</v>
      </c>
      <c r="G7" s="21">
        <v>0</v>
      </c>
    </row>
    <row r="8" spans="1:10" ht="48.75" customHeight="1" thickBot="1" x14ac:dyDescent="0.4">
      <c r="A8" s="18" t="s">
        <v>22</v>
      </c>
      <c r="B8" s="18" t="s">
        <v>22</v>
      </c>
      <c r="C8" s="46"/>
      <c r="D8" s="46"/>
      <c r="E8" s="22" t="s">
        <v>5</v>
      </c>
      <c r="F8" s="21">
        <v>1</v>
      </c>
      <c r="G8" s="41">
        <v>0</v>
      </c>
      <c r="H8" s="8"/>
      <c r="I8" s="4">
        <v>1</v>
      </c>
      <c r="J8" s="77"/>
    </row>
    <row r="9" spans="1:10" ht="48.75" customHeight="1" thickBot="1" x14ac:dyDescent="0.4">
      <c r="A9" s="18" t="s">
        <v>22</v>
      </c>
      <c r="B9" s="18" t="s">
        <v>22</v>
      </c>
      <c r="C9" s="20"/>
      <c r="D9" s="20"/>
      <c r="E9" s="22" t="s">
        <v>5</v>
      </c>
      <c r="F9" s="21">
        <v>1</v>
      </c>
      <c r="G9" s="21">
        <v>0</v>
      </c>
      <c r="H9" s="8"/>
      <c r="I9" s="4"/>
    </row>
    <row r="10" spans="1:10" ht="48.75" customHeight="1" thickBot="1" x14ac:dyDescent="0.4">
      <c r="A10" s="18" t="s">
        <v>22</v>
      </c>
      <c r="B10" s="18" t="s">
        <v>22</v>
      </c>
      <c r="C10" s="20"/>
      <c r="D10" s="20"/>
      <c r="E10" s="22" t="s">
        <v>5</v>
      </c>
      <c r="F10" s="21">
        <v>1</v>
      </c>
      <c r="G10" s="21">
        <v>0</v>
      </c>
      <c r="H10" s="8"/>
      <c r="I10" s="4"/>
    </row>
    <row r="11" spans="1:10" ht="48.75" customHeight="1" thickBot="1" x14ac:dyDescent="0.4">
      <c r="A11" s="18" t="s">
        <v>22</v>
      </c>
      <c r="B11" s="18" t="s">
        <v>22</v>
      </c>
      <c r="C11" s="20"/>
      <c r="D11" s="20"/>
      <c r="E11" s="22" t="s">
        <v>5</v>
      </c>
      <c r="F11" s="55">
        <v>1</v>
      </c>
      <c r="G11" s="55">
        <v>0</v>
      </c>
      <c r="H11" s="8"/>
      <c r="I11" s="4"/>
    </row>
    <row r="12" spans="1:10" ht="36.75" customHeight="1" thickBot="1" x14ac:dyDescent="0.4">
      <c r="A12" s="18" t="s">
        <v>22</v>
      </c>
      <c r="B12" s="18" t="s">
        <v>15</v>
      </c>
      <c r="C12" s="20"/>
      <c r="D12" s="20"/>
      <c r="E12" s="22" t="s">
        <v>5</v>
      </c>
      <c r="F12" s="21">
        <v>1</v>
      </c>
      <c r="G12" s="21">
        <v>1</v>
      </c>
    </row>
    <row r="13" spans="1:10" ht="34.5" customHeight="1" thickBot="1" x14ac:dyDescent="0.4">
      <c r="A13" s="21" t="s">
        <v>6</v>
      </c>
      <c r="B13" s="21" t="s">
        <v>15</v>
      </c>
      <c r="C13" s="16"/>
      <c r="D13" s="16"/>
      <c r="E13" s="22" t="s">
        <v>5</v>
      </c>
      <c r="F13" s="21">
        <v>1</v>
      </c>
      <c r="G13" s="21">
        <v>1</v>
      </c>
    </row>
    <row r="14" spans="1:10" ht="34.5" customHeight="1" thickBot="1" x14ac:dyDescent="0.4">
      <c r="A14" s="18" t="s">
        <v>22</v>
      </c>
      <c r="B14" s="18" t="s">
        <v>22</v>
      </c>
      <c r="C14" s="20"/>
      <c r="D14" s="20"/>
      <c r="E14" s="22" t="s">
        <v>5</v>
      </c>
      <c r="F14" s="21">
        <v>1</v>
      </c>
      <c r="G14" s="21">
        <v>1</v>
      </c>
    </row>
    <row r="15" spans="1:10" ht="34.5" customHeight="1" x14ac:dyDescent="0.35">
      <c r="A15" s="18" t="s">
        <v>22</v>
      </c>
      <c r="B15" s="18" t="s">
        <v>22</v>
      </c>
      <c r="C15" s="20"/>
      <c r="D15" s="20"/>
      <c r="E15" s="22" t="s">
        <v>5</v>
      </c>
      <c r="F15" s="21">
        <v>1</v>
      </c>
      <c r="G15" s="21">
        <v>1</v>
      </c>
    </row>
    <row r="16" spans="1:10" ht="34.5" customHeight="1" x14ac:dyDescent="0.35">
      <c r="A16" s="43" t="s">
        <v>22</v>
      </c>
      <c r="B16" s="43" t="s">
        <v>15</v>
      </c>
      <c r="C16" s="44" t="s">
        <v>5</v>
      </c>
      <c r="D16" s="44" t="s">
        <v>5</v>
      </c>
      <c r="E16" s="44" t="s">
        <v>5</v>
      </c>
      <c r="F16" s="48">
        <v>1</v>
      </c>
      <c r="G16" s="45">
        <v>1</v>
      </c>
    </row>
    <row r="17" spans="1:9" ht="34.5" customHeight="1" thickBot="1" x14ac:dyDescent="0.4">
      <c r="A17" s="18" t="s">
        <v>22</v>
      </c>
      <c r="B17" s="18" t="s">
        <v>22</v>
      </c>
      <c r="C17" s="46"/>
      <c r="D17" s="46"/>
      <c r="E17" s="22" t="s">
        <v>31</v>
      </c>
      <c r="F17" s="21">
        <v>1</v>
      </c>
      <c r="G17" s="41">
        <v>0</v>
      </c>
    </row>
    <row r="18" spans="1:9" ht="47.25" thickBot="1" x14ac:dyDescent="0.4">
      <c r="A18" s="18" t="s">
        <v>8</v>
      </c>
      <c r="B18" s="18" t="s">
        <v>8</v>
      </c>
      <c r="C18" s="20"/>
      <c r="D18" s="20"/>
      <c r="E18" s="26" t="s">
        <v>13</v>
      </c>
      <c r="F18" s="21">
        <v>1</v>
      </c>
      <c r="G18" s="21">
        <v>1</v>
      </c>
    </row>
    <row r="19" spans="1:9" ht="51" customHeight="1" thickBot="1" x14ac:dyDescent="0.4">
      <c r="A19" s="21" t="s">
        <v>7</v>
      </c>
      <c r="B19" s="21" t="s">
        <v>7</v>
      </c>
      <c r="C19" s="16"/>
      <c r="D19" s="16"/>
      <c r="E19" s="26" t="s">
        <v>28</v>
      </c>
      <c r="F19" s="21">
        <v>1</v>
      </c>
      <c r="G19" s="21">
        <v>1</v>
      </c>
    </row>
    <row r="20" spans="1:9" ht="54" customHeight="1" thickBot="1" x14ac:dyDescent="0.4">
      <c r="A20" s="21" t="s">
        <v>7</v>
      </c>
      <c r="B20" s="21" t="s">
        <v>7</v>
      </c>
      <c r="C20" s="16"/>
      <c r="D20" s="16"/>
      <c r="E20" s="26" t="s">
        <v>28</v>
      </c>
      <c r="F20" s="21">
        <v>1</v>
      </c>
      <c r="G20" s="21">
        <v>1</v>
      </c>
    </row>
    <row r="21" spans="1:9" ht="54" customHeight="1" thickBot="1" x14ac:dyDescent="0.4">
      <c r="A21" s="18" t="s">
        <v>7</v>
      </c>
      <c r="B21" s="18" t="s">
        <v>7</v>
      </c>
      <c r="C21" s="20"/>
      <c r="D21" s="20"/>
      <c r="E21" s="26" t="s">
        <v>28</v>
      </c>
      <c r="F21" s="21">
        <v>1</v>
      </c>
      <c r="G21" s="21">
        <v>1</v>
      </c>
      <c r="H21" s="8"/>
    </row>
    <row r="22" spans="1:9" ht="59.25" customHeight="1" thickBot="1" x14ac:dyDescent="0.4">
      <c r="A22" s="18" t="s">
        <v>7</v>
      </c>
      <c r="B22" s="18" t="s">
        <v>7</v>
      </c>
      <c r="C22" s="20"/>
      <c r="D22" s="20"/>
      <c r="E22" s="26" t="s">
        <v>28</v>
      </c>
      <c r="F22" s="21">
        <v>1</v>
      </c>
      <c r="G22" s="21">
        <v>1</v>
      </c>
      <c r="H22" s="8"/>
    </row>
    <row r="23" spans="1:9" ht="60" customHeight="1" thickBot="1" x14ac:dyDescent="0.4">
      <c r="A23" s="18" t="s">
        <v>7</v>
      </c>
      <c r="B23" s="18" t="s">
        <v>7</v>
      </c>
      <c r="C23" s="20"/>
      <c r="D23" s="20"/>
      <c r="E23" s="26" t="s">
        <v>28</v>
      </c>
      <c r="F23" s="21">
        <v>1</v>
      </c>
      <c r="G23" s="21">
        <v>1</v>
      </c>
      <c r="H23" s="8"/>
    </row>
    <row r="24" spans="1:9" ht="57" customHeight="1" thickBot="1" x14ac:dyDescent="0.4">
      <c r="A24" s="18" t="s">
        <v>7</v>
      </c>
      <c r="B24" s="18" t="s">
        <v>16</v>
      </c>
      <c r="C24" s="20"/>
      <c r="D24" s="20"/>
      <c r="E24" s="26" t="s">
        <v>28</v>
      </c>
      <c r="F24" s="27">
        <v>1</v>
      </c>
      <c r="G24" s="21">
        <v>1</v>
      </c>
      <c r="H24" s="8"/>
    </row>
    <row r="25" spans="1:9" ht="61.5" customHeight="1" thickBot="1" x14ac:dyDescent="0.4">
      <c r="A25" s="18" t="s">
        <v>7</v>
      </c>
      <c r="B25" s="18" t="s">
        <v>32</v>
      </c>
      <c r="C25" s="20"/>
      <c r="D25" s="20"/>
      <c r="E25" s="26" t="s">
        <v>28</v>
      </c>
      <c r="F25" s="27">
        <v>1</v>
      </c>
      <c r="G25" s="21">
        <v>1</v>
      </c>
      <c r="H25" s="8"/>
      <c r="I25" s="221"/>
    </row>
    <row r="26" spans="1:9" ht="57" customHeight="1" thickBot="1" x14ac:dyDescent="0.4">
      <c r="A26" s="18" t="s">
        <v>7</v>
      </c>
      <c r="B26" s="18" t="s">
        <v>7</v>
      </c>
      <c r="C26" s="20"/>
      <c r="D26" s="20"/>
      <c r="E26" s="26" t="s">
        <v>28</v>
      </c>
      <c r="F26" s="27">
        <v>1</v>
      </c>
      <c r="G26" s="21">
        <v>1</v>
      </c>
      <c r="H26" s="8"/>
    </row>
    <row r="27" spans="1:9" ht="54.75" customHeight="1" x14ac:dyDescent="0.35">
      <c r="A27" s="18" t="s">
        <v>7</v>
      </c>
      <c r="B27" s="18" t="s">
        <v>7</v>
      </c>
      <c r="C27" s="20"/>
      <c r="D27" s="20"/>
      <c r="E27" s="26" t="s">
        <v>28</v>
      </c>
      <c r="F27" s="21">
        <v>1</v>
      </c>
      <c r="G27" s="21">
        <v>1</v>
      </c>
      <c r="H27" s="8"/>
    </row>
    <row r="28" spans="1:9" ht="23.25" x14ac:dyDescent="0.35">
      <c r="A28" s="32"/>
      <c r="B28" s="32"/>
      <c r="C28" s="39"/>
      <c r="D28" s="39"/>
      <c r="E28" s="33"/>
      <c r="F28" s="34">
        <f>SUM(F3:F27)</f>
        <v>25</v>
      </c>
      <c r="G28" s="34">
        <f>SUM(G3:G27)</f>
        <v>15</v>
      </c>
      <c r="H28" s="8"/>
    </row>
    <row r="29" spans="1:9" ht="16.5" thickBot="1" x14ac:dyDescent="0.3">
      <c r="A29" s="5"/>
      <c r="B29" s="5"/>
      <c r="C29" s="5"/>
      <c r="D29" s="5"/>
      <c r="E29" s="5"/>
      <c r="F29" s="5"/>
      <c r="G29" s="5"/>
      <c r="H29" s="8"/>
    </row>
    <row r="30" spans="1:9" ht="24" thickBot="1" x14ac:dyDescent="0.4">
      <c r="A30" s="232" t="s">
        <v>167</v>
      </c>
      <c r="B30" s="232"/>
      <c r="C30" s="233"/>
      <c r="D30" s="233"/>
      <c r="E30" s="233"/>
      <c r="F30" s="233"/>
      <c r="G30" s="233"/>
    </row>
    <row r="31" spans="1:9" ht="47.25" thickBot="1" x14ac:dyDescent="0.4">
      <c r="A31" s="14" t="s">
        <v>17</v>
      </c>
      <c r="B31" s="14" t="s">
        <v>14</v>
      </c>
      <c r="C31" s="16"/>
      <c r="D31" s="16"/>
      <c r="E31" s="15" t="s">
        <v>12</v>
      </c>
      <c r="F31" s="35"/>
      <c r="G31" s="17" t="s">
        <v>1</v>
      </c>
      <c r="I31" s="31" t="s">
        <v>57</v>
      </c>
    </row>
    <row r="32" spans="1:9" ht="24" thickBot="1" x14ac:dyDescent="0.4">
      <c r="A32" s="18" t="s">
        <v>9</v>
      </c>
      <c r="B32" s="18" t="s">
        <v>19</v>
      </c>
      <c r="C32" s="20"/>
      <c r="D32" s="20"/>
      <c r="E32" s="19" t="s">
        <v>20</v>
      </c>
      <c r="F32" s="18">
        <v>1</v>
      </c>
      <c r="G32" s="21">
        <v>1</v>
      </c>
    </row>
    <row r="33" spans="1:11" ht="47.25" thickBot="1" x14ac:dyDescent="0.4">
      <c r="A33" s="18" t="s">
        <v>9</v>
      </c>
      <c r="B33" s="18" t="s">
        <v>19</v>
      </c>
      <c r="C33" s="20"/>
      <c r="D33" s="20"/>
      <c r="E33" s="19" t="s">
        <v>18</v>
      </c>
      <c r="F33" s="18">
        <v>1</v>
      </c>
      <c r="G33" s="21">
        <v>1</v>
      </c>
    </row>
    <row r="34" spans="1:11" ht="24" thickBot="1" x14ac:dyDescent="0.4">
      <c r="A34" s="18" t="s">
        <v>22</v>
      </c>
      <c r="B34" s="18" t="s">
        <v>15</v>
      </c>
      <c r="C34" s="20"/>
      <c r="D34" s="20"/>
      <c r="E34" s="22" t="s">
        <v>5</v>
      </c>
      <c r="F34" s="21">
        <v>1</v>
      </c>
      <c r="G34" s="21">
        <v>1</v>
      </c>
    </row>
    <row r="35" spans="1:11" ht="24" thickBot="1" x14ac:dyDescent="0.4">
      <c r="A35" s="18" t="s">
        <v>22</v>
      </c>
      <c r="B35" s="18" t="s">
        <v>22</v>
      </c>
      <c r="C35" s="20"/>
      <c r="D35" s="20"/>
      <c r="E35" s="22" t="s">
        <v>5</v>
      </c>
      <c r="F35" s="21">
        <v>1</v>
      </c>
      <c r="G35" s="21">
        <v>0</v>
      </c>
      <c r="J35" s="6"/>
      <c r="K35" s="6"/>
    </row>
    <row r="36" spans="1:11" ht="23.25" x14ac:dyDescent="0.35">
      <c r="A36" s="43" t="s">
        <v>22</v>
      </c>
      <c r="B36" s="43" t="s">
        <v>22</v>
      </c>
      <c r="C36" s="20"/>
      <c r="D36" s="20"/>
      <c r="E36" s="47" t="s">
        <v>5</v>
      </c>
      <c r="F36" s="45">
        <v>1</v>
      </c>
      <c r="G36" s="45">
        <v>0</v>
      </c>
      <c r="J36" s="6"/>
      <c r="K36" s="6"/>
    </row>
    <row r="37" spans="1:11" ht="24.75" customHeight="1" x14ac:dyDescent="0.35">
      <c r="A37" s="49"/>
      <c r="B37" s="49"/>
      <c r="C37" s="50"/>
      <c r="D37" s="50"/>
      <c r="E37" s="52" t="s">
        <v>2</v>
      </c>
      <c r="F37" s="51">
        <f>SUM(F32:F36)</f>
        <v>5</v>
      </c>
      <c r="G37" s="51">
        <f>SUM(G32:G36)</f>
        <v>3</v>
      </c>
      <c r="J37" s="6"/>
      <c r="K37" s="6"/>
    </row>
    <row r="38" spans="1:11" ht="24.75" customHeight="1" x14ac:dyDescent="0.35">
      <c r="A38" s="37"/>
      <c r="B38" s="37"/>
      <c r="C38" s="38"/>
      <c r="D38" s="38"/>
      <c r="E38" s="76" t="s">
        <v>56</v>
      </c>
      <c r="F38" s="70">
        <f>F28+F37</f>
        <v>30</v>
      </c>
      <c r="G38" s="70">
        <f>G28+G37</f>
        <v>18</v>
      </c>
      <c r="J38" s="6"/>
      <c r="K38" s="6"/>
    </row>
    <row r="39" spans="1:11" ht="24.75" customHeight="1" x14ac:dyDescent="0.35">
      <c r="A39" s="37"/>
      <c r="B39" s="37"/>
      <c r="C39" s="38"/>
      <c r="D39" s="38"/>
      <c r="E39" s="10"/>
      <c r="F39" s="11"/>
      <c r="G39" s="11"/>
      <c r="J39" s="6"/>
      <c r="K39" s="6"/>
    </row>
  </sheetData>
  <mergeCells count="2">
    <mergeCell ref="A1:G1"/>
    <mergeCell ref="A30:G30"/>
  </mergeCells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31" zoomScale="60" zoomScaleNormal="60" zoomScalePageLayoutView="10" workbookViewId="0">
      <selection activeCell="K46" sqref="K46"/>
    </sheetView>
  </sheetViews>
  <sheetFormatPr defaultColWidth="8.140625" defaultRowHeight="30.95" customHeight="1" x14ac:dyDescent="0.25"/>
  <cols>
    <col min="1" max="1" width="18.42578125" style="2" customWidth="1"/>
    <col min="2" max="2" width="19" style="2" customWidth="1"/>
    <col min="3" max="3" width="0" style="3" hidden="1" customWidth="1"/>
    <col min="4" max="4" width="35.42578125" style="3" hidden="1" customWidth="1"/>
    <col min="5" max="5" width="47.85546875" style="1" customWidth="1"/>
    <col min="6" max="6" width="21.28515625" style="1" customWidth="1"/>
    <col min="7" max="7" width="20.140625" style="4" customWidth="1"/>
    <col min="8" max="8" width="8.85546875" style="5" hidden="1" customWidth="1"/>
    <col min="9" max="9" width="16.28515625" style="5" customWidth="1"/>
    <col min="10" max="10" width="17.7109375" style="5" customWidth="1"/>
    <col min="11" max="200" width="8.85546875" style="5" customWidth="1"/>
    <col min="201" max="201" width="8.140625" style="5" bestFit="1" customWidth="1"/>
    <col min="202" max="16384" width="8.140625" style="5"/>
  </cols>
  <sheetData>
    <row r="1" spans="1:11" ht="24.75" customHeight="1" x14ac:dyDescent="0.35">
      <c r="A1" s="37"/>
      <c r="B1" s="37"/>
      <c r="C1" s="38"/>
      <c r="D1" s="38"/>
      <c r="E1" s="10"/>
      <c r="F1" s="11"/>
      <c r="G1" s="11"/>
      <c r="J1" s="6"/>
      <c r="K1" s="6"/>
    </row>
    <row r="2" spans="1:11" s="7" customFormat="1" ht="69" customHeight="1" thickBot="1" x14ac:dyDescent="0.5">
      <c r="A2" s="234" t="s">
        <v>166</v>
      </c>
      <c r="B2" s="234"/>
      <c r="C2" s="235"/>
      <c r="D2" s="235"/>
      <c r="E2" s="235"/>
      <c r="F2" s="235"/>
      <c r="G2" s="235"/>
      <c r="I2" s="5"/>
    </row>
    <row r="3" spans="1:11" s="7" customFormat="1" ht="47.25" thickBot="1" x14ac:dyDescent="0.4">
      <c r="A3" s="14" t="s">
        <v>17</v>
      </c>
      <c r="B3" s="14" t="s">
        <v>14</v>
      </c>
      <c r="C3" s="16"/>
      <c r="D3" s="16"/>
      <c r="E3" s="15" t="s">
        <v>158</v>
      </c>
      <c r="F3" s="35" t="s">
        <v>52</v>
      </c>
      <c r="G3" s="17" t="s">
        <v>1</v>
      </c>
      <c r="I3" s="31" t="s">
        <v>57</v>
      </c>
    </row>
    <row r="4" spans="1:11" s="7" customFormat="1" ht="24" thickBot="1" x14ac:dyDescent="0.4">
      <c r="A4" s="18" t="s">
        <v>50</v>
      </c>
      <c r="B4" s="18"/>
      <c r="C4" s="20"/>
      <c r="D4" s="20"/>
      <c r="E4" s="19" t="s">
        <v>24</v>
      </c>
      <c r="F4" s="27">
        <v>1</v>
      </c>
      <c r="G4" s="21">
        <v>0</v>
      </c>
      <c r="I4" s="5" t="s">
        <v>160</v>
      </c>
    </row>
    <row r="5" spans="1:11" s="7" customFormat="1" ht="96.75" customHeight="1" thickBot="1" x14ac:dyDescent="0.4">
      <c r="A5" s="18" t="s">
        <v>4</v>
      </c>
      <c r="B5" s="18" t="s">
        <v>27</v>
      </c>
      <c r="C5" s="20"/>
      <c r="D5" s="20"/>
      <c r="E5" s="26" t="s">
        <v>26</v>
      </c>
      <c r="F5" s="27">
        <v>1</v>
      </c>
      <c r="G5" s="27">
        <v>1</v>
      </c>
      <c r="I5" s="5"/>
    </row>
    <row r="6" spans="1:11" s="7" customFormat="1" ht="47.25" thickBot="1" x14ac:dyDescent="0.4">
      <c r="A6" s="18" t="s">
        <v>4</v>
      </c>
      <c r="B6" s="18" t="s">
        <v>4</v>
      </c>
      <c r="C6" s="20"/>
      <c r="D6" s="20"/>
      <c r="E6" s="19" t="s">
        <v>54</v>
      </c>
      <c r="F6" s="27">
        <v>1</v>
      </c>
      <c r="G6" s="21">
        <v>0</v>
      </c>
      <c r="I6" s="4">
        <v>1</v>
      </c>
      <c r="J6" s="219"/>
    </row>
    <row r="7" spans="1:11" s="7" customFormat="1" ht="47.25" thickBot="1" x14ac:dyDescent="0.4">
      <c r="A7" s="18" t="s">
        <v>4</v>
      </c>
      <c r="B7" s="18" t="s">
        <v>4</v>
      </c>
      <c r="C7" s="20"/>
      <c r="D7" s="20"/>
      <c r="E7" s="19" t="s">
        <v>3</v>
      </c>
      <c r="F7" s="27">
        <v>1</v>
      </c>
      <c r="G7" s="21">
        <v>0</v>
      </c>
      <c r="I7" s="5"/>
    </row>
    <row r="8" spans="1:11" s="7" customFormat="1" ht="46.5" x14ac:dyDescent="0.35">
      <c r="A8" s="18" t="s">
        <v>4</v>
      </c>
      <c r="B8" s="18" t="s">
        <v>4</v>
      </c>
      <c r="C8" s="20"/>
      <c r="D8" s="20"/>
      <c r="E8" s="19" t="s">
        <v>3</v>
      </c>
      <c r="F8" s="27">
        <v>1</v>
      </c>
      <c r="G8" s="27">
        <v>0</v>
      </c>
      <c r="I8" s="5"/>
    </row>
    <row r="9" spans="1:11" ht="24" thickBot="1" x14ac:dyDescent="0.4">
      <c r="A9" s="59" t="s">
        <v>22</v>
      </c>
      <c r="B9" s="59" t="s">
        <v>15</v>
      </c>
      <c r="C9" s="38"/>
      <c r="D9" s="38"/>
      <c r="E9" s="65" t="s">
        <v>5</v>
      </c>
      <c r="F9" s="61">
        <v>1</v>
      </c>
      <c r="G9" s="61">
        <v>1</v>
      </c>
    </row>
    <row r="10" spans="1:11" ht="24" thickBot="1" x14ac:dyDescent="0.4">
      <c r="A10" s="18" t="s">
        <v>22</v>
      </c>
      <c r="B10" s="18" t="s">
        <v>22</v>
      </c>
      <c r="C10" s="20"/>
      <c r="D10" s="20"/>
      <c r="E10" s="22" t="s">
        <v>5</v>
      </c>
      <c r="F10" s="21">
        <v>1</v>
      </c>
      <c r="G10" s="21">
        <v>1</v>
      </c>
    </row>
    <row r="11" spans="1:11" ht="24" thickBot="1" x14ac:dyDescent="0.4">
      <c r="A11" s="18" t="s">
        <v>22</v>
      </c>
      <c r="B11" s="18" t="s">
        <v>22</v>
      </c>
      <c r="C11" s="20"/>
      <c r="D11" s="20"/>
      <c r="E11" s="22" t="s">
        <v>5</v>
      </c>
      <c r="F11" s="21">
        <v>1</v>
      </c>
      <c r="G11" s="21">
        <v>1</v>
      </c>
    </row>
    <row r="12" spans="1:11" ht="24" thickBot="1" x14ac:dyDescent="0.4">
      <c r="A12" s="18" t="s">
        <v>22</v>
      </c>
      <c r="B12" s="18" t="s">
        <v>22</v>
      </c>
      <c r="C12" s="20"/>
      <c r="D12" s="20"/>
      <c r="E12" s="22" t="s">
        <v>5</v>
      </c>
      <c r="F12" s="21">
        <v>1</v>
      </c>
      <c r="G12" s="21">
        <v>1</v>
      </c>
    </row>
    <row r="13" spans="1:11" ht="24" thickBot="1" x14ac:dyDescent="0.4">
      <c r="A13" s="18" t="s">
        <v>22</v>
      </c>
      <c r="B13" s="18" t="s">
        <v>22</v>
      </c>
      <c r="C13" s="40"/>
      <c r="D13" s="40"/>
      <c r="E13" s="22" t="s">
        <v>5</v>
      </c>
      <c r="F13" s="21">
        <v>1</v>
      </c>
      <c r="G13" s="18">
        <v>0</v>
      </c>
      <c r="K13" s="6"/>
    </row>
    <row r="14" spans="1:11" ht="23.25" x14ac:dyDescent="0.35">
      <c r="A14" s="18" t="s">
        <v>22</v>
      </c>
      <c r="B14" s="18" t="s">
        <v>15</v>
      </c>
      <c r="C14" s="20"/>
      <c r="D14" s="20"/>
      <c r="E14" s="19" t="s">
        <v>5</v>
      </c>
      <c r="F14" s="18">
        <v>1</v>
      </c>
      <c r="G14" s="21">
        <v>0</v>
      </c>
      <c r="K14" s="6"/>
    </row>
    <row r="15" spans="1:11" ht="24" thickBot="1" x14ac:dyDescent="0.4">
      <c r="A15" s="59" t="s">
        <v>22</v>
      </c>
      <c r="B15" s="59" t="s">
        <v>22</v>
      </c>
      <c r="C15" s="38"/>
      <c r="D15" s="38"/>
      <c r="E15" s="65" t="s">
        <v>5</v>
      </c>
      <c r="F15" s="61">
        <v>1</v>
      </c>
      <c r="G15" s="61">
        <v>1</v>
      </c>
      <c r="K15" s="6"/>
    </row>
    <row r="16" spans="1:11" ht="24" thickBot="1" x14ac:dyDescent="0.4">
      <c r="A16" s="18" t="s">
        <v>22</v>
      </c>
      <c r="B16" s="18" t="s">
        <v>22</v>
      </c>
      <c r="C16" s="20"/>
      <c r="D16" s="20"/>
      <c r="E16" s="22" t="s">
        <v>5</v>
      </c>
      <c r="F16" s="21">
        <v>1</v>
      </c>
      <c r="G16" s="21">
        <v>1</v>
      </c>
      <c r="I16" s="7"/>
      <c r="K16" s="6"/>
    </row>
    <row r="17" spans="1:11" ht="24" thickBot="1" x14ac:dyDescent="0.4">
      <c r="A17" s="18" t="s">
        <v>22</v>
      </c>
      <c r="B17" s="18" t="s">
        <v>48</v>
      </c>
      <c r="C17" s="20"/>
      <c r="D17" s="20"/>
      <c r="E17" s="19" t="s">
        <v>5</v>
      </c>
      <c r="F17" s="18">
        <v>1</v>
      </c>
      <c r="G17" s="18">
        <v>1</v>
      </c>
      <c r="K17" s="6"/>
    </row>
    <row r="18" spans="1:11" ht="23.25" x14ac:dyDescent="0.35">
      <c r="A18" s="18" t="s">
        <v>22</v>
      </c>
      <c r="B18" s="18" t="s">
        <v>15</v>
      </c>
      <c r="C18" s="20"/>
      <c r="D18" s="20"/>
      <c r="E18" s="22" t="s">
        <v>5</v>
      </c>
      <c r="F18" s="21">
        <v>1</v>
      </c>
      <c r="G18" s="21">
        <v>1</v>
      </c>
      <c r="K18" s="6"/>
    </row>
    <row r="19" spans="1:11" ht="24" thickBot="1" x14ac:dyDescent="0.4">
      <c r="A19" s="18" t="s">
        <v>22</v>
      </c>
      <c r="B19" s="18" t="s">
        <v>22</v>
      </c>
      <c r="C19" s="46"/>
      <c r="D19" s="46"/>
      <c r="E19" s="19" t="s">
        <v>5</v>
      </c>
      <c r="F19" s="18">
        <v>1</v>
      </c>
      <c r="G19" s="18">
        <v>0</v>
      </c>
      <c r="H19" s="7"/>
      <c r="K19" s="6"/>
    </row>
    <row r="20" spans="1:11" ht="24" thickBot="1" x14ac:dyDescent="0.4">
      <c r="A20" s="18" t="s">
        <v>22</v>
      </c>
      <c r="B20" s="18" t="s">
        <v>22</v>
      </c>
      <c r="C20" s="20"/>
      <c r="D20" s="20"/>
      <c r="E20" s="19" t="s">
        <v>31</v>
      </c>
      <c r="F20" s="18">
        <v>1</v>
      </c>
      <c r="G20" s="21">
        <v>0</v>
      </c>
      <c r="H20" s="7"/>
      <c r="K20" s="6"/>
    </row>
    <row r="21" spans="1:11" s="9" customFormat="1" ht="48.75" customHeight="1" thickBot="1" x14ac:dyDescent="0.4">
      <c r="A21" s="18" t="s">
        <v>22</v>
      </c>
      <c r="B21" s="18" t="s">
        <v>22</v>
      </c>
      <c r="C21" s="20"/>
      <c r="D21" s="20"/>
      <c r="E21" s="19" t="s">
        <v>31</v>
      </c>
      <c r="F21" s="18">
        <v>1</v>
      </c>
      <c r="G21" s="21">
        <v>1</v>
      </c>
      <c r="I21" s="5"/>
    </row>
    <row r="22" spans="1:11" ht="60" customHeight="1" thickBot="1" x14ac:dyDescent="0.4">
      <c r="A22" s="27" t="s">
        <v>7</v>
      </c>
      <c r="B22" s="18" t="s">
        <v>32</v>
      </c>
      <c r="C22" s="20"/>
      <c r="D22" s="20"/>
      <c r="E22" s="26" t="s">
        <v>28</v>
      </c>
      <c r="F22" s="21">
        <v>1</v>
      </c>
      <c r="G22" s="21">
        <v>1</v>
      </c>
    </row>
    <row r="23" spans="1:11" ht="63" customHeight="1" thickBot="1" x14ac:dyDescent="0.4">
      <c r="A23" s="18" t="s">
        <v>7</v>
      </c>
      <c r="B23" s="18" t="s">
        <v>32</v>
      </c>
      <c r="C23" s="20"/>
      <c r="D23" s="20"/>
      <c r="E23" s="26" t="s">
        <v>28</v>
      </c>
      <c r="F23" s="21">
        <v>1</v>
      </c>
      <c r="G23" s="21">
        <v>1</v>
      </c>
    </row>
    <row r="24" spans="1:11" ht="59.25" customHeight="1" thickBot="1" x14ac:dyDescent="0.4">
      <c r="A24" s="18" t="s">
        <v>7</v>
      </c>
      <c r="B24" s="18" t="s">
        <v>32</v>
      </c>
      <c r="C24" s="20"/>
      <c r="D24" s="20"/>
      <c r="E24" s="26" t="s">
        <v>28</v>
      </c>
      <c r="F24" s="21">
        <v>1</v>
      </c>
      <c r="G24" s="21">
        <v>1</v>
      </c>
    </row>
    <row r="25" spans="1:11" ht="53.25" customHeight="1" thickBot="1" x14ac:dyDescent="0.4">
      <c r="A25" s="18" t="s">
        <v>7</v>
      </c>
      <c r="B25" s="18" t="s">
        <v>16</v>
      </c>
      <c r="C25" s="20"/>
      <c r="D25" s="20"/>
      <c r="E25" s="26" t="s">
        <v>28</v>
      </c>
      <c r="F25" s="21">
        <v>1</v>
      </c>
      <c r="G25" s="21">
        <v>1</v>
      </c>
    </row>
    <row r="26" spans="1:11" ht="57" customHeight="1" thickBot="1" x14ac:dyDescent="0.4">
      <c r="A26" s="18" t="s">
        <v>7</v>
      </c>
      <c r="B26" s="18" t="s">
        <v>7</v>
      </c>
      <c r="C26" s="20"/>
      <c r="D26" s="20"/>
      <c r="E26" s="26" t="s">
        <v>28</v>
      </c>
      <c r="F26" s="21">
        <v>1</v>
      </c>
      <c r="G26" s="21">
        <v>1</v>
      </c>
    </row>
    <row r="27" spans="1:11" ht="52.5" customHeight="1" x14ac:dyDescent="0.35">
      <c r="A27" s="18" t="s">
        <v>7</v>
      </c>
      <c r="B27" s="18" t="s">
        <v>16</v>
      </c>
      <c r="C27" s="20"/>
      <c r="D27" s="20"/>
      <c r="E27" s="26" t="s">
        <v>28</v>
      </c>
      <c r="F27" s="21">
        <v>1</v>
      </c>
      <c r="G27" s="21">
        <v>1</v>
      </c>
    </row>
    <row r="28" spans="1:11" ht="24" thickBot="1" x14ac:dyDescent="0.4">
      <c r="A28" s="59"/>
      <c r="B28" s="59"/>
      <c r="C28" s="38"/>
      <c r="D28" s="38"/>
      <c r="E28" s="66"/>
      <c r="F28" s="61">
        <v>0</v>
      </c>
      <c r="G28" s="61">
        <v>0</v>
      </c>
    </row>
    <row r="29" spans="1:11" ht="60.75" customHeight="1" thickBot="1" x14ac:dyDescent="0.4">
      <c r="A29" s="18" t="s">
        <v>7</v>
      </c>
      <c r="B29" s="18" t="s">
        <v>7</v>
      </c>
      <c r="C29" s="20"/>
      <c r="D29" s="20"/>
      <c r="E29" s="26" t="s">
        <v>28</v>
      </c>
      <c r="F29" s="21">
        <v>1</v>
      </c>
      <c r="G29" s="21">
        <v>1</v>
      </c>
    </row>
    <row r="30" spans="1:11" ht="58.5" customHeight="1" thickBot="1" x14ac:dyDescent="0.4">
      <c r="A30" s="18" t="s">
        <v>7</v>
      </c>
      <c r="B30" s="18" t="s">
        <v>16</v>
      </c>
      <c r="C30" s="20"/>
      <c r="D30" s="20"/>
      <c r="E30" s="26" t="s">
        <v>28</v>
      </c>
      <c r="F30" s="21">
        <v>1</v>
      </c>
      <c r="G30" s="21">
        <v>1</v>
      </c>
    </row>
    <row r="31" spans="1:11" s="7" customFormat="1" ht="70.5" thickBot="1" x14ac:dyDescent="0.4">
      <c r="A31" s="43" t="s">
        <v>7</v>
      </c>
      <c r="B31" s="43" t="s">
        <v>7</v>
      </c>
      <c r="C31" s="20"/>
      <c r="D31" s="20"/>
      <c r="E31" s="69" t="s">
        <v>28</v>
      </c>
      <c r="F31" s="45">
        <v>1</v>
      </c>
      <c r="G31" s="45">
        <v>1</v>
      </c>
      <c r="I31" s="5"/>
    </row>
    <row r="32" spans="1:11" s="7" customFormat="1" ht="70.5" thickBot="1" x14ac:dyDescent="0.4">
      <c r="A32" s="18" t="s">
        <v>7</v>
      </c>
      <c r="B32" s="18" t="s">
        <v>7</v>
      </c>
      <c r="C32" s="20"/>
      <c r="D32" s="20"/>
      <c r="E32" s="26" t="s">
        <v>28</v>
      </c>
      <c r="F32" s="21">
        <v>1</v>
      </c>
      <c r="G32" s="21">
        <v>1</v>
      </c>
      <c r="I32" s="5"/>
    </row>
    <row r="33" spans="1:9" s="7" customFormat="1" ht="70.5" thickBot="1" x14ac:dyDescent="0.4">
      <c r="A33" s="18" t="s">
        <v>7</v>
      </c>
      <c r="B33" s="18" t="s">
        <v>7</v>
      </c>
      <c r="C33" s="20"/>
      <c r="D33" s="20"/>
      <c r="E33" s="26" t="s">
        <v>28</v>
      </c>
      <c r="F33" s="21">
        <v>1</v>
      </c>
      <c r="G33" s="21">
        <v>1</v>
      </c>
      <c r="I33" s="5"/>
    </row>
    <row r="34" spans="1:9" s="7" customFormat="1" ht="24" thickBot="1" x14ac:dyDescent="0.4">
      <c r="A34" s="18" t="s">
        <v>29</v>
      </c>
      <c r="B34" s="18" t="s">
        <v>11</v>
      </c>
      <c r="C34" s="40"/>
      <c r="D34" s="40"/>
      <c r="E34" s="26" t="s">
        <v>35</v>
      </c>
      <c r="F34" s="21">
        <v>0</v>
      </c>
      <c r="G34" s="21">
        <v>0</v>
      </c>
      <c r="H34" s="183"/>
      <c r="I34" s="3"/>
    </row>
    <row r="35" spans="1:9" s="7" customFormat="1" ht="69.75" x14ac:dyDescent="0.35">
      <c r="A35" s="18" t="s">
        <v>29</v>
      </c>
      <c r="B35" s="18" t="s">
        <v>34</v>
      </c>
      <c r="C35" s="20"/>
      <c r="D35" s="20"/>
      <c r="E35" s="26" t="s">
        <v>30</v>
      </c>
      <c r="F35" s="21">
        <v>1</v>
      </c>
      <c r="G35" s="21">
        <v>1</v>
      </c>
      <c r="H35" s="5"/>
      <c r="I35" s="5"/>
    </row>
    <row r="36" spans="1:9" s="7" customFormat="1" ht="23.25" x14ac:dyDescent="0.35">
      <c r="A36" s="37"/>
      <c r="B36" s="37"/>
      <c r="C36" s="38"/>
      <c r="D36" s="38"/>
      <c r="E36" s="71" t="s">
        <v>59</v>
      </c>
      <c r="F36" s="70">
        <f>SUM(F4:F35)</f>
        <v>30</v>
      </c>
      <c r="G36" s="70">
        <f>SUM(G4:G35)</f>
        <v>22</v>
      </c>
      <c r="H36" s="5"/>
      <c r="I36" s="5"/>
    </row>
    <row r="37" spans="1:9" s="7" customFormat="1" ht="24" thickBot="1" x14ac:dyDescent="0.3">
      <c r="A37" s="236" t="s">
        <v>168</v>
      </c>
      <c r="B37" s="236"/>
      <c r="C37" s="236"/>
      <c r="D37" s="236"/>
      <c r="E37" s="236"/>
      <c r="F37" s="80"/>
      <c r="G37" s="81"/>
      <c r="I37" s="5"/>
    </row>
    <row r="38" spans="1:9" s="7" customFormat="1" ht="66.75" customHeight="1" thickBot="1" x14ac:dyDescent="0.4">
      <c r="A38" s="18" t="s">
        <v>4</v>
      </c>
      <c r="B38" s="18" t="s">
        <v>4</v>
      </c>
      <c r="C38" s="20"/>
      <c r="D38" s="20"/>
      <c r="E38" s="19" t="s">
        <v>3</v>
      </c>
      <c r="F38" s="27">
        <v>1</v>
      </c>
      <c r="G38" s="27">
        <v>0</v>
      </c>
      <c r="I38" s="5"/>
    </row>
    <row r="39" spans="1:9" s="7" customFormat="1" ht="24" thickBot="1" x14ac:dyDescent="0.4">
      <c r="A39" s="18" t="s">
        <v>4</v>
      </c>
      <c r="B39" s="18" t="s">
        <v>4</v>
      </c>
      <c r="C39" s="20"/>
      <c r="D39" s="20"/>
      <c r="E39" s="22" t="s">
        <v>25</v>
      </c>
      <c r="F39" s="21">
        <v>1</v>
      </c>
      <c r="G39" s="21">
        <v>1</v>
      </c>
      <c r="I39" s="3"/>
    </row>
    <row r="40" spans="1:9" s="7" customFormat="1" ht="23.25" x14ac:dyDescent="0.35">
      <c r="A40" s="18" t="s">
        <v>4</v>
      </c>
      <c r="B40" s="18" t="s">
        <v>4</v>
      </c>
      <c r="C40" s="20"/>
      <c r="D40" s="20"/>
      <c r="E40" s="22" t="s">
        <v>25</v>
      </c>
      <c r="F40" s="21">
        <v>1</v>
      </c>
      <c r="G40" s="21">
        <v>0</v>
      </c>
      <c r="I40" s="5"/>
    </row>
    <row r="41" spans="1:9" ht="23.25" x14ac:dyDescent="0.35">
      <c r="A41" s="59" t="s">
        <v>4</v>
      </c>
      <c r="B41" s="59" t="s">
        <v>4</v>
      </c>
      <c r="C41" s="68"/>
      <c r="D41" s="68"/>
      <c r="E41" s="65" t="s">
        <v>25</v>
      </c>
      <c r="F41" s="61">
        <v>1</v>
      </c>
      <c r="G41" s="61">
        <v>0</v>
      </c>
    </row>
    <row r="42" spans="1:9" ht="24" thickBot="1" x14ac:dyDescent="0.4">
      <c r="A42" s="59"/>
      <c r="B42" s="59"/>
      <c r="C42" s="68"/>
      <c r="D42" s="68"/>
      <c r="E42" s="65"/>
      <c r="F42" s="61">
        <v>0</v>
      </c>
      <c r="G42" s="61">
        <v>0</v>
      </c>
    </row>
    <row r="43" spans="1:9" ht="24" thickBot="1" x14ac:dyDescent="0.4">
      <c r="A43" s="18" t="s">
        <v>22</v>
      </c>
      <c r="B43" s="18" t="s">
        <v>22</v>
      </c>
      <c r="C43" s="20"/>
      <c r="D43" s="20"/>
      <c r="E43" s="22" t="s">
        <v>5</v>
      </c>
      <c r="F43" s="21">
        <v>1</v>
      </c>
      <c r="G43" s="21">
        <v>0</v>
      </c>
      <c r="I43" s="5">
        <v>1</v>
      </c>
    </row>
    <row r="44" spans="1:9" ht="24" thickBot="1" x14ac:dyDescent="0.4">
      <c r="A44" s="18" t="s">
        <v>22</v>
      </c>
      <c r="B44" s="18" t="s">
        <v>15</v>
      </c>
      <c r="C44" s="20"/>
      <c r="D44" s="20"/>
      <c r="E44" s="22" t="s">
        <v>5</v>
      </c>
      <c r="F44" s="21">
        <v>1</v>
      </c>
      <c r="G44" s="21">
        <v>1</v>
      </c>
    </row>
    <row r="45" spans="1:9" ht="24" thickBot="1" x14ac:dyDescent="0.4">
      <c r="A45" s="18" t="s">
        <v>22</v>
      </c>
      <c r="B45" s="18" t="s">
        <v>15</v>
      </c>
      <c r="C45" s="20"/>
      <c r="D45" s="20"/>
      <c r="E45" s="22" t="s">
        <v>5</v>
      </c>
      <c r="F45" s="21">
        <v>1</v>
      </c>
      <c r="G45" s="21">
        <v>1</v>
      </c>
    </row>
    <row r="46" spans="1:9" ht="65.25" customHeight="1" thickBot="1" x14ac:dyDescent="0.4">
      <c r="A46" s="18" t="s">
        <v>7</v>
      </c>
      <c r="B46" s="18" t="s">
        <v>32</v>
      </c>
      <c r="C46" s="20"/>
      <c r="D46" s="20"/>
      <c r="E46" s="26" t="s">
        <v>28</v>
      </c>
      <c r="F46" s="21">
        <v>1</v>
      </c>
      <c r="G46" s="21">
        <v>1</v>
      </c>
    </row>
    <row r="47" spans="1:9" ht="60" customHeight="1" x14ac:dyDescent="0.35">
      <c r="A47" s="18" t="s">
        <v>7</v>
      </c>
      <c r="B47" s="18" t="s">
        <v>7</v>
      </c>
      <c r="C47" s="20"/>
      <c r="D47" s="20"/>
      <c r="E47" s="26" t="s">
        <v>28</v>
      </c>
      <c r="F47" s="21">
        <v>1</v>
      </c>
      <c r="G47" s="21">
        <v>1</v>
      </c>
    </row>
    <row r="48" spans="1:9" ht="25.5" customHeight="1" thickBot="1" x14ac:dyDescent="0.4">
      <c r="A48" s="5"/>
      <c r="B48" s="5"/>
      <c r="C48" s="5"/>
      <c r="D48" s="5"/>
      <c r="E48" s="72" t="s">
        <v>59</v>
      </c>
      <c r="F48" s="211">
        <f>SUM(F38:F47)</f>
        <v>9</v>
      </c>
      <c r="G48" s="211">
        <f>SUM(G38:G47)</f>
        <v>5</v>
      </c>
    </row>
    <row r="49" spans="1:7" ht="24" thickBot="1" x14ac:dyDescent="0.4">
      <c r="A49" s="23"/>
      <c r="B49" s="23"/>
      <c r="C49" s="16"/>
      <c r="D49" s="16"/>
      <c r="E49" s="24" t="s">
        <v>2</v>
      </c>
      <c r="F49" s="25">
        <f>F36+F48</f>
        <v>39</v>
      </c>
      <c r="G49" s="25">
        <f>G36+G48</f>
        <v>27</v>
      </c>
    </row>
    <row r="50" spans="1:7" s="3" customFormat="1" ht="23.25" x14ac:dyDescent="0.35">
      <c r="A50" s="11"/>
      <c r="B50" s="11"/>
      <c r="C50" s="40"/>
      <c r="D50" s="40"/>
      <c r="E50" s="53"/>
      <c r="F50" s="53"/>
      <c r="G50" s="42"/>
    </row>
  </sheetData>
  <mergeCells count="2">
    <mergeCell ref="A2:G2"/>
    <mergeCell ref="A37:E37"/>
  </mergeCells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65" zoomScaleNormal="65" zoomScalePageLayoutView="10" workbookViewId="0">
      <selection activeCell="A2" sqref="A2:G2"/>
    </sheetView>
  </sheetViews>
  <sheetFormatPr defaultColWidth="8.140625" defaultRowHeight="30.95" customHeight="1" x14ac:dyDescent="0.25"/>
  <cols>
    <col min="1" max="1" width="18.42578125" style="2" customWidth="1"/>
    <col min="2" max="2" width="19" style="2" customWidth="1"/>
    <col min="3" max="3" width="0" style="3" hidden="1" customWidth="1"/>
    <col min="4" max="4" width="35.42578125" style="3" hidden="1" customWidth="1"/>
    <col min="5" max="5" width="47.85546875" style="1" customWidth="1"/>
    <col min="6" max="6" width="21.28515625" style="216" customWidth="1"/>
    <col min="7" max="7" width="20.140625" style="217" customWidth="1"/>
    <col min="8" max="8" width="8.85546875" style="5" hidden="1" customWidth="1"/>
    <col min="9" max="9" width="16.28515625" style="5" customWidth="1"/>
    <col min="10" max="10" width="10.5703125" style="5" customWidth="1"/>
    <col min="11" max="200" width="8.85546875" style="5" customWidth="1"/>
    <col min="201" max="201" width="8.140625" style="5" bestFit="1" customWidth="1"/>
    <col min="202" max="16384" width="8.140625" style="5"/>
  </cols>
  <sheetData>
    <row r="1" spans="1:10" s="3" customFormat="1" ht="24" thickBot="1" x14ac:dyDescent="0.4">
      <c r="A1" s="11"/>
      <c r="B1" s="11"/>
      <c r="C1" s="40"/>
      <c r="D1" s="40"/>
      <c r="E1" s="53"/>
      <c r="F1" s="212"/>
      <c r="G1" s="42"/>
    </row>
    <row r="2" spans="1:10" s="7" customFormat="1" ht="63" customHeight="1" thickBot="1" x14ac:dyDescent="0.5">
      <c r="A2" s="237" t="s">
        <v>165</v>
      </c>
      <c r="B2" s="237"/>
      <c r="C2" s="238"/>
      <c r="D2" s="238"/>
      <c r="E2" s="238"/>
      <c r="F2" s="238"/>
      <c r="G2" s="238"/>
      <c r="I2" s="5"/>
    </row>
    <row r="3" spans="1:10" s="7" customFormat="1" ht="47.25" thickBot="1" x14ac:dyDescent="0.4">
      <c r="A3" s="14" t="s">
        <v>17</v>
      </c>
      <c r="B3" s="14" t="s">
        <v>14</v>
      </c>
      <c r="C3" s="16"/>
      <c r="D3" s="16"/>
      <c r="E3" s="15" t="s">
        <v>158</v>
      </c>
      <c r="F3" s="35"/>
      <c r="G3" s="17" t="s">
        <v>1</v>
      </c>
      <c r="I3" s="31" t="s">
        <v>57</v>
      </c>
    </row>
    <row r="4" spans="1:10" s="7" customFormat="1" ht="24" thickBot="1" x14ac:dyDescent="0.4">
      <c r="A4" s="18" t="s">
        <v>23</v>
      </c>
      <c r="B4" s="18"/>
      <c r="C4" s="20"/>
      <c r="D4" s="20"/>
      <c r="E4" s="19" t="s">
        <v>37</v>
      </c>
      <c r="F4" s="18">
        <v>1</v>
      </c>
      <c r="G4" s="213">
        <v>0</v>
      </c>
      <c r="I4" s="4">
        <v>1</v>
      </c>
      <c r="J4" s="219"/>
    </row>
    <row r="5" spans="1:10" s="7" customFormat="1" ht="23.25" x14ac:dyDescent="0.35">
      <c r="A5" s="18" t="s">
        <v>9</v>
      </c>
      <c r="B5" s="18" t="s">
        <v>21</v>
      </c>
      <c r="C5" s="20"/>
      <c r="D5" s="20"/>
      <c r="E5" s="19" t="s">
        <v>38</v>
      </c>
      <c r="F5" s="18">
        <v>1</v>
      </c>
      <c r="G5" s="18">
        <v>1</v>
      </c>
      <c r="I5" s="4"/>
    </row>
    <row r="6" spans="1:10" s="7" customFormat="1" ht="23.25" x14ac:dyDescent="0.35">
      <c r="A6" s="18"/>
      <c r="B6" s="18"/>
      <c r="C6" s="38"/>
      <c r="D6" s="38"/>
      <c r="E6" s="19"/>
      <c r="F6" s="18"/>
      <c r="G6" s="18"/>
      <c r="I6" s="4"/>
    </row>
    <row r="7" spans="1:10" s="7" customFormat="1" ht="66.75" customHeight="1" x14ac:dyDescent="0.25">
      <c r="A7" s="18" t="s">
        <v>4</v>
      </c>
      <c r="B7" s="18" t="s">
        <v>4</v>
      </c>
      <c r="C7" s="19" t="s">
        <v>10</v>
      </c>
      <c r="D7" s="19" t="s">
        <v>10</v>
      </c>
      <c r="E7" s="19" t="s">
        <v>10</v>
      </c>
      <c r="F7" s="18">
        <v>1</v>
      </c>
      <c r="G7" s="18">
        <v>0</v>
      </c>
      <c r="I7" s="4">
        <v>1</v>
      </c>
      <c r="J7" s="219"/>
    </row>
    <row r="8" spans="1:10" s="7" customFormat="1" ht="54" customHeight="1" thickBot="1" x14ac:dyDescent="0.3">
      <c r="A8" s="18" t="s">
        <v>4</v>
      </c>
      <c r="B8" s="18" t="s">
        <v>4</v>
      </c>
      <c r="C8" s="19" t="s">
        <v>10</v>
      </c>
      <c r="D8" s="19" t="s">
        <v>10</v>
      </c>
      <c r="E8" s="19" t="s">
        <v>10</v>
      </c>
      <c r="F8" s="18">
        <v>1</v>
      </c>
      <c r="G8" s="18">
        <v>0</v>
      </c>
      <c r="I8" s="5"/>
    </row>
    <row r="9" spans="1:10" s="7" customFormat="1" ht="46.5" x14ac:dyDescent="0.35">
      <c r="A9" s="18" t="s">
        <v>4</v>
      </c>
      <c r="B9" s="18" t="s">
        <v>4</v>
      </c>
      <c r="C9" s="20"/>
      <c r="D9" s="20"/>
      <c r="E9" s="19" t="s">
        <v>10</v>
      </c>
      <c r="F9" s="18">
        <v>1</v>
      </c>
      <c r="G9" s="18">
        <v>1</v>
      </c>
      <c r="I9" s="5"/>
    </row>
    <row r="10" spans="1:10" s="7" customFormat="1" ht="66.75" customHeight="1" x14ac:dyDescent="0.25">
      <c r="A10" s="18" t="s">
        <v>4</v>
      </c>
      <c r="B10" s="18" t="s">
        <v>4</v>
      </c>
      <c r="C10" s="19" t="s">
        <v>3</v>
      </c>
      <c r="D10" s="19" t="s">
        <v>3</v>
      </c>
      <c r="E10" s="19" t="s">
        <v>3</v>
      </c>
      <c r="F10" s="18">
        <v>1</v>
      </c>
      <c r="G10" s="18">
        <v>1</v>
      </c>
      <c r="I10" s="5"/>
    </row>
    <row r="11" spans="1:10" s="7" customFormat="1" ht="71.25" customHeight="1" x14ac:dyDescent="0.25">
      <c r="A11" s="18" t="s">
        <v>4</v>
      </c>
      <c r="B11" s="18" t="s">
        <v>4</v>
      </c>
      <c r="C11" s="19" t="s">
        <v>3</v>
      </c>
      <c r="D11" s="19" t="s">
        <v>3</v>
      </c>
      <c r="E11" s="19" t="s">
        <v>3</v>
      </c>
      <c r="F11" s="18">
        <v>1</v>
      </c>
      <c r="G11" s="18">
        <v>0</v>
      </c>
      <c r="I11" s="4">
        <v>1</v>
      </c>
      <c r="J11" s="219"/>
    </row>
    <row r="12" spans="1:10" s="7" customFormat="1" ht="63.75" customHeight="1" thickBot="1" x14ac:dyDescent="0.3">
      <c r="A12" s="18" t="s">
        <v>4</v>
      </c>
      <c r="B12" s="18" t="s">
        <v>4</v>
      </c>
      <c r="C12" s="19" t="s">
        <v>3</v>
      </c>
      <c r="D12" s="19" t="s">
        <v>3</v>
      </c>
      <c r="E12" s="19" t="s">
        <v>3</v>
      </c>
      <c r="F12" s="18">
        <v>1</v>
      </c>
      <c r="G12" s="18">
        <v>0</v>
      </c>
      <c r="I12" s="4">
        <v>1</v>
      </c>
      <c r="J12" s="219"/>
    </row>
    <row r="13" spans="1:10" s="7" customFormat="1" ht="36" customHeight="1" thickBot="1" x14ac:dyDescent="0.4">
      <c r="A13" s="27" t="s">
        <v>22</v>
      </c>
      <c r="B13" s="27" t="s">
        <v>22</v>
      </c>
      <c r="C13" s="20"/>
      <c r="D13" s="20"/>
      <c r="E13" s="22" t="s">
        <v>5</v>
      </c>
      <c r="F13" s="18">
        <v>1</v>
      </c>
      <c r="G13" s="18">
        <v>0</v>
      </c>
      <c r="I13" s="5"/>
    </row>
    <row r="14" spans="1:10" s="7" customFormat="1" ht="39.75" customHeight="1" x14ac:dyDescent="0.35">
      <c r="A14" s="18" t="s">
        <v>22</v>
      </c>
      <c r="B14" s="18" t="s">
        <v>22</v>
      </c>
      <c r="C14" s="20"/>
      <c r="D14" s="20"/>
      <c r="E14" s="22" t="s">
        <v>5</v>
      </c>
      <c r="F14" s="213">
        <v>1</v>
      </c>
      <c r="G14" s="213">
        <v>1</v>
      </c>
      <c r="I14" s="5"/>
    </row>
    <row r="15" spans="1:10" s="7" customFormat="1" ht="39.75" customHeight="1" x14ac:dyDescent="0.25">
      <c r="A15" s="18" t="s">
        <v>22</v>
      </c>
      <c r="B15" s="18" t="s">
        <v>22</v>
      </c>
      <c r="C15" s="19" t="s">
        <v>5</v>
      </c>
      <c r="D15" s="19" t="s">
        <v>5</v>
      </c>
      <c r="E15" s="19" t="s">
        <v>5</v>
      </c>
      <c r="F15" s="18">
        <v>1</v>
      </c>
      <c r="G15" s="18">
        <v>1</v>
      </c>
      <c r="I15" s="5"/>
    </row>
    <row r="16" spans="1:10" s="7" customFormat="1" ht="39.75" customHeight="1" thickBot="1" x14ac:dyDescent="0.3">
      <c r="A16" s="18" t="s">
        <v>22</v>
      </c>
      <c r="B16" s="18" t="s">
        <v>22</v>
      </c>
      <c r="C16" s="19" t="s">
        <v>5</v>
      </c>
      <c r="D16" s="19" t="s">
        <v>5</v>
      </c>
      <c r="E16" s="19" t="s">
        <v>5</v>
      </c>
      <c r="F16" s="18">
        <v>1</v>
      </c>
      <c r="G16" s="18">
        <v>1</v>
      </c>
      <c r="I16" s="5"/>
    </row>
    <row r="17" spans="1:10" s="7" customFormat="1" ht="39.75" customHeight="1" x14ac:dyDescent="0.35">
      <c r="A17" s="18" t="s">
        <v>22</v>
      </c>
      <c r="B17" s="18" t="s">
        <v>22</v>
      </c>
      <c r="C17" s="20"/>
      <c r="D17" s="20"/>
      <c r="E17" s="22" t="s">
        <v>5</v>
      </c>
      <c r="F17" s="213">
        <v>1</v>
      </c>
      <c r="G17" s="213">
        <v>1</v>
      </c>
      <c r="I17" s="5"/>
    </row>
    <row r="18" spans="1:10" s="7" customFormat="1" ht="48.75" customHeight="1" thickBot="1" x14ac:dyDescent="0.4">
      <c r="A18" s="27" t="s">
        <v>22</v>
      </c>
      <c r="B18" s="27" t="s">
        <v>22</v>
      </c>
      <c r="C18" s="26" t="s">
        <v>5</v>
      </c>
      <c r="D18" s="26" t="s">
        <v>5</v>
      </c>
      <c r="E18" s="26" t="s">
        <v>5</v>
      </c>
      <c r="F18" s="18">
        <v>1</v>
      </c>
      <c r="G18" s="18">
        <v>0</v>
      </c>
      <c r="H18" s="73"/>
      <c r="I18" s="4">
        <v>1</v>
      </c>
      <c r="J18" s="219"/>
    </row>
    <row r="19" spans="1:10" s="7" customFormat="1" ht="48.75" customHeight="1" thickBot="1" x14ac:dyDescent="0.4">
      <c r="A19" s="27" t="s">
        <v>22</v>
      </c>
      <c r="B19" s="27" t="s">
        <v>22</v>
      </c>
      <c r="C19" s="20"/>
      <c r="D19" s="20"/>
      <c r="E19" s="26" t="s">
        <v>39</v>
      </c>
      <c r="F19" s="18">
        <v>1</v>
      </c>
      <c r="G19" s="18">
        <v>0</v>
      </c>
      <c r="H19" s="73"/>
      <c r="I19" s="4"/>
    </row>
    <row r="20" spans="1:10" s="7" customFormat="1" ht="48.75" customHeight="1" thickBot="1" x14ac:dyDescent="0.4">
      <c r="A20" s="27" t="s">
        <v>22</v>
      </c>
      <c r="B20" s="27" t="s">
        <v>22</v>
      </c>
      <c r="C20" s="20"/>
      <c r="D20" s="20"/>
      <c r="E20" s="26" t="s">
        <v>39</v>
      </c>
      <c r="F20" s="18">
        <v>1</v>
      </c>
      <c r="G20" s="18">
        <v>0</v>
      </c>
      <c r="H20" s="73"/>
      <c r="I20" s="4"/>
    </row>
    <row r="21" spans="1:10" s="7" customFormat="1" ht="43.5" customHeight="1" thickBot="1" x14ac:dyDescent="0.4">
      <c r="A21" s="27" t="s">
        <v>22</v>
      </c>
      <c r="B21" s="27" t="s">
        <v>15</v>
      </c>
      <c r="C21" s="40"/>
      <c r="D21" s="40"/>
      <c r="E21" s="26" t="s">
        <v>39</v>
      </c>
      <c r="F21" s="18">
        <v>1</v>
      </c>
      <c r="G21" s="18">
        <v>1</v>
      </c>
      <c r="H21" s="74"/>
      <c r="I21" s="75"/>
    </row>
    <row r="22" spans="1:10" s="7" customFormat="1" ht="24" thickBot="1" x14ac:dyDescent="0.4">
      <c r="A22" s="18" t="s">
        <v>22</v>
      </c>
      <c r="B22" s="18" t="s">
        <v>22</v>
      </c>
      <c r="C22" s="40"/>
      <c r="D22" s="40"/>
      <c r="E22" s="19" t="s">
        <v>39</v>
      </c>
      <c r="F22" s="18">
        <v>1</v>
      </c>
      <c r="G22" s="18">
        <v>1</v>
      </c>
      <c r="H22" s="183"/>
      <c r="I22" s="3"/>
    </row>
    <row r="23" spans="1:10" s="7" customFormat="1" ht="24" thickBot="1" x14ac:dyDescent="0.4">
      <c r="A23" s="18" t="s">
        <v>22</v>
      </c>
      <c r="B23" s="18" t="s">
        <v>22</v>
      </c>
      <c r="C23" s="40"/>
      <c r="D23" s="40"/>
      <c r="E23" s="19" t="s">
        <v>39</v>
      </c>
      <c r="F23" s="18">
        <v>1</v>
      </c>
      <c r="G23" s="18">
        <v>1</v>
      </c>
      <c r="H23" s="183"/>
      <c r="I23" s="3"/>
    </row>
    <row r="24" spans="1:10" s="7" customFormat="1" ht="24" thickBot="1" x14ac:dyDescent="0.4">
      <c r="A24" s="18" t="s">
        <v>22</v>
      </c>
      <c r="B24" s="18" t="s">
        <v>22</v>
      </c>
      <c r="C24" s="40"/>
      <c r="D24" s="40"/>
      <c r="E24" s="19" t="s">
        <v>39</v>
      </c>
      <c r="F24" s="18">
        <v>1</v>
      </c>
      <c r="G24" s="18">
        <v>1</v>
      </c>
      <c r="H24" s="183"/>
      <c r="I24" s="3"/>
    </row>
    <row r="25" spans="1:10" s="7" customFormat="1" ht="24" thickBot="1" x14ac:dyDescent="0.4">
      <c r="A25" s="18" t="s">
        <v>22</v>
      </c>
      <c r="B25" s="18" t="s">
        <v>22</v>
      </c>
      <c r="C25" s="40"/>
      <c r="D25" s="40"/>
      <c r="E25" s="19" t="s">
        <v>39</v>
      </c>
      <c r="F25" s="18">
        <v>1</v>
      </c>
      <c r="G25" s="18">
        <v>1</v>
      </c>
      <c r="H25" s="183"/>
      <c r="I25" s="3"/>
    </row>
    <row r="26" spans="1:10" s="7" customFormat="1" ht="52.5" customHeight="1" thickBot="1" x14ac:dyDescent="0.4">
      <c r="A26" s="18" t="s">
        <v>22</v>
      </c>
      <c r="B26" s="18" t="s">
        <v>22</v>
      </c>
      <c r="C26" s="40"/>
      <c r="D26" s="40"/>
      <c r="E26" s="19" t="s">
        <v>39</v>
      </c>
      <c r="F26" s="18">
        <v>1</v>
      </c>
      <c r="G26" s="18">
        <v>1</v>
      </c>
      <c r="I26" s="221"/>
    </row>
    <row r="27" spans="1:10" s="7" customFormat="1" ht="24" thickBot="1" x14ac:dyDescent="0.4">
      <c r="A27" s="18" t="s">
        <v>22</v>
      </c>
      <c r="B27" s="18" t="s">
        <v>22</v>
      </c>
      <c r="C27" s="20"/>
      <c r="D27" s="20"/>
      <c r="E27" s="19" t="s">
        <v>39</v>
      </c>
      <c r="F27" s="18">
        <v>1</v>
      </c>
      <c r="G27" s="18">
        <v>1</v>
      </c>
      <c r="I27" s="5"/>
    </row>
    <row r="28" spans="1:10" s="7" customFormat="1" ht="24" thickBot="1" x14ac:dyDescent="0.4">
      <c r="A28" s="18" t="s">
        <v>8</v>
      </c>
      <c r="B28" s="18" t="s">
        <v>8</v>
      </c>
      <c r="C28" s="20"/>
      <c r="D28" s="20"/>
      <c r="E28" s="22" t="s">
        <v>13</v>
      </c>
      <c r="F28" s="213">
        <v>1</v>
      </c>
      <c r="G28" s="213">
        <v>1</v>
      </c>
      <c r="I28" s="5"/>
    </row>
    <row r="29" spans="1:10" ht="70.5" thickBot="1" x14ac:dyDescent="0.4">
      <c r="A29" s="18" t="s">
        <v>7</v>
      </c>
      <c r="B29" s="18" t="s">
        <v>32</v>
      </c>
      <c r="C29" s="20"/>
      <c r="D29" s="20"/>
      <c r="E29" s="19" t="s">
        <v>28</v>
      </c>
      <c r="F29" s="18">
        <v>1</v>
      </c>
      <c r="G29" s="18">
        <v>1</v>
      </c>
    </row>
    <row r="30" spans="1:10" ht="70.5" thickBot="1" x14ac:dyDescent="0.4">
      <c r="A30" s="18" t="s">
        <v>7</v>
      </c>
      <c r="B30" s="18" t="s">
        <v>7</v>
      </c>
      <c r="C30" s="20"/>
      <c r="D30" s="20"/>
      <c r="E30" s="19" t="s">
        <v>28</v>
      </c>
      <c r="F30" s="18">
        <v>1</v>
      </c>
      <c r="G30" s="18">
        <v>1</v>
      </c>
    </row>
    <row r="31" spans="1:10" s="7" customFormat="1" ht="52.5" customHeight="1" thickBot="1" x14ac:dyDescent="0.4">
      <c r="A31" s="21" t="s">
        <v>7</v>
      </c>
      <c r="B31" s="21" t="s">
        <v>16</v>
      </c>
      <c r="C31" s="16"/>
      <c r="D31" s="16"/>
      <c r="E31" s="26" t="s">
        <v>28</v>
      </c>
      <c r="F31" s="213">
        <v>1</v>
      </c>
      <c r="G31" s="213">
        <v>1</v>
      </c>
      <c r="I31" s="5"/>
    </row>
    <row r="32" spans="1:10" s="7" customFormat="1" ht="69" customHeight="1" x14ac:dyDescent="0.35">
      <c r="A32" s="43" t="s">
        <v>7</v>
      </c>
      <c r="B32" s="43" t="s">
        <v>16</v>
      </c>
      <c r="C32" s="20"/>
      <c r="D32" s="20"/>
      <c r="E32" s="44" t="s">
        <v>28</v>
      </c>
      <c r="F32" s="43">
        <v>1</v>
      </c>
      <c r="G32" s="43">
        <v>1</v>
      </c>
      <c r="I32" s="5"/>
    </row>
    <row r="33" spans="1:9" s="7" customFormat="1" ht="38.25" customHeight="1" x14ac:dyDescent="0.35">
      <c r="A33" s="199"/>
      <c r="B33" s="199"/>
      <c r="C33" s="200"/>
      <c r="D33" s="200"/>
      <c r="E33" s="201" t="s">
        <v>59</v>
      </c>
      <c r="F33" s="214">
        <f>SUM(F4:F32)</f>
        <v>28</v>
      </c>
      <c r="G33" s="214">
        <f>SUM(G4:G32)</f>
        <v>19</v>
      </c>
      <c r="I33" s="5"/>
    </row>
    <row r="34" spans="1:9" s="7" customFormat="1" ht="12.75" x14ac:dyDescent="0.2">
      <c r="F34" s="215"/>
      <c r="G34" s="215"/>
    </row>
    <row r="35" spans="1:9" s="7" customFormat="1" ht="82.5" customHeight="1" x14ac:dyDescent="0.2">
      <c r="F35" s="215"/>
      <c r="G35" s="215"/>
    </row>
    <row r="36" spans="1:9" s="7" customFormat="1" ht="84" customHeight="1" x14ac:dyDescent="0.2">
      <c r="F36" s="215"/>
      <c r="G36" s="215"/>
    </row>
    <row r="37" spans="1:9" s="7" customFormat="1" ht="48.75" customHeight="1" x14ac:dyDescent="0.2">
      <c r="F37" s="215"/>
      <c r="G37" s="215"/>
    </row>
    <row r="38" spans="1:9" s="7" customFormat="1" ht="52.5" customHeight="1" x14ac:dyDescent="0.2">
      <c r="F38" s="215"/>
      <c r="G38" s="215"/>
    </row>
    <row r="39" spans="1:9" s="7" customFormat="1" ht="44.25" customHeight="1" x14ac:dyDescent="0.2">
      <c r="F39" s="215"/>
      <c r="G39" s="215"/>
    </row>
    <row r="40" spans="1:9" s="7" customFormat="1" ht="16.5" thickBot="1" x14ac:dyDescent="0.3">
      <c r="F40" s="215"/>
      <c r="G40" s="215"/>
      <c r="I40" s="5"/>
    </row>
    <row r="41" spans="1:9" s="3" customFormat="1" ht="23.25" x14ac:dyDescent="0.35">
      <c r="A41" s="11"/>
      <c r="B41" s="11"/>
      <c r="C41" s="40"/>
      <c r="D41" s="40"/>
      <c r="E41" s="53"/>
      <c r="F41" s="212"/>
      <c r="G41" s="42"/>
    </row>
  </sheetData>
  <mergeCells count="1">
    <mergeCell ref="A2:G2"/>
  </mergeCells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zoomScale="65" zoomScaleNormal="65" zoomScalePageLayoutView="10" workbookViewId="0">
      <selection activeCell="I28" sqref="I28"/>
    </sheetView>
  </sheetViews>
  <sheetFormatPr defaultColWidth="8.140625" defaultRowHeight="30.95" customHeight="1" x14ac:dyDescent="0.25"/>
  <cols>
    <col min="1" max="1" width="18.42578125" style="2" customWidth="1"/>
    <col min="2" max="2" width="19" style="2" customWidth="1"/>
    <col min="3" max="3" width="0" style="3" hidden="1" customWidth="1"/>
    <col min="4" max="4" width="35.42578125" style="3" hidden="1" customWidth="1"/>
    <col min="5" max="5" width="47.85546875" style="1" customWidth="1"/>
    <col min="6" max="6" width="21.28515625" style="1" customWidth="1"/>
    <col min="7" max="7" width="20.140625" style="4" customWidth="1"/>
    <col min="8" max="8" width="8.85546875" style="5" hidden="1" customWidth="1"/>
    <col min="9" max="9" width="16.28515625" style="5" customWidth="1"/>
    <col min="10" max="10" width="12.5703125" style="5" customWidth="1"/>
    <col min="11" max="200" width="8.85546875" style="5" customWidth="1"/>
    <col min="201" max="201" width="8.140625" style="5" bestFit="1" customWidth="1"/>
    <col min="202" max="16384" width="8.140625" style="5"/>
  </cols>
  <sheetData>
    <row r="1" spans="1:10" s="3" customFormat="1" ht="24" thickBot="1" x14ac:dyDescent="0.4">
      <c r="A1" s="11"/>
      <c r="B1" s="11"/>
      <c r="C1" s="40"/>
      <c r="D1" s="40"/>
      <c r="E1" s="53"/>
      <c r="F1" s="53"/>
      <c r="G1" s="42"/>
    </row>
    <row r="2" spans="1:10" s="3" customFormat="1" ht="24" thickBot="1" x14ac:dyDescent="0.4">
      <c r="A2" s="11"/>
      <c r="B2" s="11"/>
      <c r="C2" s="40"/>
      <c r="D2" s="40"/>
      <c r="E2" s="53"/>
      <c r="F2" s="53"/>
      <c r="G2" s="42"/>
    </row>
    <row r="3" spans="1:10" s="9" customFormat="1" ht="57.75" customHeight="1" thickBot="1" x14ac:dyDescent="0.5">
      <c r="A3" s="237" t="s">
        <v>163</v>
      </c>
      <c r="B3" s="237"/>
      <c r="C3" s="238"/>
      <c r="D3" s="238"/>
      <c r="E3" s="238"/>
      <c r="F3" s="238"/>
      <c r="G3" s="238"/>
      <c r="I3" s="5"/>
    </row>
    <row r="4" spans="1:10" s="9" customFormat="1" ht="47.25" thickBot="1" x14ac:dyDescent="0.4">
      <c r="A4" s="14" t="s">
        <v>17</v>
      </c>
      <c r="B4" s="14" t="s">
        <v>14</v>
      </c>
      <c r="C4" s="16"/>
      <c r="D4" s="16"/>
      <c r="E4" s="15" t="s">
        <v>161</v>
      </c>
      <c r="F4" s="35"/>
      <c r="G4" s="17" t="s">
        <v>1</v>
      </c>
      <c r="I4" s="31" t="s">
        <v>57</v>
      </c>
    </row>
    <row r="5" spans="1:10" s="9" customFormat="1" ht="24" thickBot="1" x14ac:dyDescent="0.4">
      <c r="A5" s="18" t="s">
        <v>23</v>
      </c>
      <c r="B5" s="18"/>
      <c r="C5" s="20"/>
      <c r="D5" s="20"/>
      <c r="E5" s="19" t="s">
        <v>40</v>
      </c>
      <c r="F5" s="27">
        <v>1</v>
      </c>
      <c r="G5" s="21">
        <v>0</v>
      </c>
      <c r="I5" s="5"/>
    </row>
    <row r="6" spans="1:10" s="9" customFormat="1" ht="57.75" customHeight="1" thickBot="1" x14ac:dyDescent="0.4">
      <c r="A6" s="18" t="s">
        <v>9</v>
      </c>
      <c r="B6" s="18" t="s">
        <v>21</v>
      </c>
      <c r="C6" s="40"/>
      <c r="D6" s="40"/>
      <c r="E6" s="19" t="s">
        <v>68</v>
      </c>
      <c r="F6" s="27">
        <v>1</v>
      </c>
      <c r="G6" s="21">
        <v>1</v>
      </c>
      <c r="I6" s="5"/>
    </row>
    <row r="7" spans="1:10" s="9" customFormat="1" ht="57.75" customHeight="1" thickBot="1" x14ac:dyDescent="0.4">
      <c r="A7" s="18" t="s">
        <v>4</v>
      </c>
      <c r="B7" s="18" t="s">
        <v>4</v>
      </c>
      <c r="C7" s="20"/>
      <c r="D7" s="20"/>
      <c r="E7" s="19" t="s">
        <v>3</v>
      </c>
      <c r="F7" s="27">
        <v>1</v>
      </c>
      <c r="G7" s="21">
        <v>0</v>
      </c>
      <c r="I7" s="5"/>
    </row>
    <row r="8" spans="1:10" s="9" customFormat="1" ht="49.5" customHeight="1" thickBot="1" x14ac:dyDescent="0.4">
      <c r="A8" s="18" t="s">
        <v>4</v>
      </c>
      <c r="B8" s="18" t="s">
        <v>4</v>
      </c>
      <c r="C8" s="20"/>
      <c r="D8" s="20"/>
      <c r="E8" s="19" t="s">
        <v>41</v>
      </c>
      <c r="F8" s="27">
        <v>1</v>
      </c>
      <c r="G8" s="21">
        <v>0</v>
      </c>
      <c r="I8" s="5"/>
    </row>
    <row r="9" spans="1:10" s="9" customFormat="1" ht="47.25" thickBot="1" x14ac:dyDescent="0.4">
      <c r="A9" s="18" t="s">
        <v>4</v>
      </c>
      <c r="B9" s="18" t="s">
        <v>4</v>
      </c>
      <c r="C9" s="20"/>
      <c r="D9" s="20"/>
      <c r="E9" s="19" t="s">
        <v>41</v>
      </c>
      <c r="F9" s="27">
        <v>1</v>
      </c>
      <c r="G9" s="21">
        <v>1</v>
      </c>
      <c r="I9" s="5"/>
    </row>
    <row r="10" spans="1:10" s="9" customFormat="1" ht="46.5" x14ac:dyDescent="0.35">
      <c r="A10" s="18" t="s">
        <v>4</v>
      </c>
      <c r="B10" s="18" t="s">
        <v>49</v>
      </c>
      <c r="C10" s="20"/>
      <c r="D10" s="20"/>
      <c r="E10" s="19" t="s">
        <v>41</v>
      </c>
      <c r="F10" s="27">
        <v>1</v>
      </c>
      <c r="G10" s="21">
        <v>0</v>
      </c>
      <c r="I10" s="4">
        <v>1</v>
      </c>
      <c r="J10" s="220"/>
    </row>
    <row r="11" spans="1:10" s="9" customFormat="1" ht="63.75" customHeight="1" thickBot="1" x14ac:dyDescent="0.4">
      <c r="A11" s="18" t="s">
        <v>22</v>
      </c>
      <c r="B11" s="18" t="s">
        <v>22</v>
      </c>
      <c r="C11" s="19" t="s">
        <v>5</v>
      </c>
      <c r="D11" s="19" t="s">
        <v>5</v>
      </c>
      <c r="E11" s="19" t="s">
        <v>5</v>
      </c>
      <c r="F11" s="27">
        <v>1</v>
      </c>
      <c r="G11" s="21">
        <v>1</v>
      </c>
      <c r="I11" s="5"/>
    </row>
    <row r="12" spans="1:10" s="9" customFormat="1" ht="44.25" customHeight="1" x14ac:dyDescent="0.35">
      <c r="A12" s="18" t="s">
        <v>22</v>
      </c>
      <c r="B12" s="18" t="s">
        <v>22</v>
      </c>
      <c r="C12" s="20"/>
      <c r="D12" s="20"/>
      <c r="E12" s="22" t="s">
        <v>5</v>
      </c>
      <c r="F12" s="18">
        <v>1</v>
      </c>
      <c r="G12" s="21">
        <v>0</v>
      </c>
      <c r="I12" s="5"/>
    </row>
    <row r="13" spans="1:10" s="9" customFormat="1" ht="51" customHeight="1" thickBot="1" x14ac:dyDescent="0.4">
      <c r="A13" s="18" t="s">
        <v>22</v>
      </c>
      <c r="B13" s="18" t="s">
        <v>22</v>
      </c>
      <c r="C13" s="19"/>
      <c r="D13" s="19"/>
      <c r="E13" s="19" t="s">
        <v>5</v>
      </c>
      <c r="F13" s="27">
        <v>1</v>
      </c>
      <c r="G13" s="21">
        <v>1</v>
      </c>
      <c r="I13" s="5"/>
    </row>
    <row r="14" spans="1:10" s="9" customFormat="1" ht="31.5" customHeight="1" x14ac:dyDescent="0.35">
      <c r="A14" s="18"/>
      <c r="B14" s="18"/>
      <c r="C14" s="20"/>
      <c r="D14" s="20"/>
      <c r="E14" s="22"/>
      <c r="F14" s="18"/>
      <c r="G14" s="21"/>
      <c r="I14" s="5"/>
    </row>
    <row r="15" spans="1:10" s="9" customFormat="1" ht="42.75" customHeight="1" x14ac:dyDescent="0.35">
      <c r="A15" s="18" t="s">
        <v>22</v>
      </c>
      <c r="B15" s="18" t="s">
        <v>22</v>
      </c>
      <c r="C15" s="19" t="s">
        <v>42</v>
      </c>
      <c r="D15" s="19" t="s">
        <v>42</v>
      </c>
      <c r="E15" s="19" t="s">
        <v>42</v>
      </c>
      <c r="F15" s="27">
        <v>1</v>
      </c>
      <c r="G15" s="21">
        <v>0</v>
      </c>
      <c r="I15" s="5"/>
    </row>
    <row r="16" spans="1:10" s="9" customFormat="1" ht="42.75" customHeight="1" x14ac:dyDescent="0.35">
      <c r="A16" s="18" t="s">
        <v>22</v>
      </c>
      <c r="B16" s="18" t="s">
        <v>22</v>
      </c>
      <c r="C16" s="19" t="s">
        <v>42</v>
      </c>
      <c r="D16" s="19" t="s">
        <v>42</v>
      </c>
      <c r="E16" s="19" t="s">
        <v>42</v>
      </c>
      <c r="F16" s="27">
        <v>1</v>
      </c>
      <c r="G16" s="21">
        <v>0</v>
      </c>
      <c r="I16" s="5"/>
    </row>
    <row r="17" spans="1:9" s="9" customFormat="1" ht="42.75" customHeight="1" x14ac:dyDescent="0.35">
      <c r="A17" s="18" t="s">
        <v>22</v>
      </c>
      <c r="B17" s="18" t="s">
        <v>22</v>
      </c>
      <c r="C17" s="19" t="s">
        <v>42</v>
      </c>
      <c r="D17" s="19" t="s">
        <v>42</v>
      </c>
      <c r="E17" s="19" t="s">
        <v>42</v>
      </c>
      <c r="F17" s="27">
        <v>1</v>
      </c>
      <c r="G17" s="21">
        <v>0</v>
      </c>
      <c r="I17" s="5"/>
    </row>
    <row r="18" spans="1:9" s="9" customFormat="1" ht="49.5" customHeight="1" x14ac:dyDescent="0.35">
      <c r="A18" s="18" t="s">
        <v>22</v>
      </c>
      <c r="B18" s="18" t="s">
        <v>15</v>
      </c>
      <c r="C18" s="19" t="s">
        <v>5</v>
      </c>
      <c r="D18" s="19" t="s">
        <v>5</v>
      </c>
      <c r="E18" s="19" t="s">
        <v>42</v>
      </c>
      <c r="F18" s="27">
        <v>1</v>
      </c>
      <c r="G18" s="21">
        <v>1</v>
      </c>
      <c r="I18" s="5"/>
    </row>
    <row r="19" spans="1:9" s="9" customFormat="1" ht="46.5" customHeight="1" x14ac:dyDescent="0.35">
      <c r="A19" s="18" t="s">
        <v>22</v>
      </c>
      <c r="B19" s="18" t="s">
        <v>15</v>
      </c>
      <c r="C19" s="19" t="s">
        <v>5</v>
      </c>
      <c r="D19" s="19" t="s">
        <v>5</v>
      </c>
      <c r="E19" s="19" t="s">
        <v>42</v>
      </c>
      <c r="F19" s="27">
        <v>1</v>
      </c>
      <c r="G19" s="21">
        <v>1</v>
      </c>
      <c r="I19" s="5"/>
    </row>
    <row r="20" spans="1:9" s="9" customFormat="1" ht="58.5" customHeight="1" thickBot="1" x14ac:dyDescent="0.4">
      <c r="A20" s="18" t="s">
        <v>22</v>
      </c>
      <c r="B20" s="18" t="s">
        <v>22</v>
      </c>
      <c r="C20" s="19" t="s">
        <v>5</v>
      </c>
      <c r="D20" s="19" t="s">
        <v>5</v>
      </c>
      <c r="E20" s="19" t="s">
        <v>42</v>
      </c>
      <c r="F20" s="27">
        <v>1</v>
      </c>
      <c r="G20" s="21">
        <v>1</v>
      </c>
      <c r="I20" s="5"/>
    </row>
    <row r="21" spans="1:9" s="9" customFormat="1" ht="24" thickBot="1" x14ac:dyDescent="0.4">
      <c r="A21" s="18" t="s">
        <v>8</v>
      </c>
      <c r="B21" s="18" t="s">
        <v>32</v>
      </c>
      <c r="C21" s="20"/>
      <c r="D21" s="20"/>
      <c r="E21" s="22" t="s">
        <v>13</v>
      </c>
      <c r="F21" s="21">
        <v>1</v>
      </c>
      <c r="G21" s="21">
        <v>1</v>
      </c>
      <c r="I21" s="5"/>
    </row>
    <row r="22" spans="1:9" ht="70.5" thickBot="1" x14ac:dyDescent="0.4">
      <c r="A22" s="18" t="s">
        <v>7</v>
      </c>
      <c r="B22" s="18" t="s">
        <v>33</v>
      </c>
      <c r="C22" s="20"/>
      <c r="D22" s="20"/>
      <c r="E22" s="26" t="s">
        <v>28</v>
      </c>
      <c r="F22" s="21">
        <v>1</v>
      </c>
      <c r="G22" s="21">
        <v>1</v>
      </c>
    </row>
    <row r="23" spans="1:9" s="9" customFormat="1" ht="70.5" thickBot="1" x14ac:dyDescent="0.4">
      <c r="A23" s="18" t="s">
        <v>7</v>
      </c>
      <c r="B23" s="18" t="s">
        <v>7</v>
      </c>
      <c r="C23" s="20"/>
      <c r="D23" s="20"/>
      <c r="E23" s="19" t="s">
        <v>28</v>
      </c>
      <c r="F23" s="27">
        <v>1</v>
      </c>
      <c r="G23" s="21">
        <v>1</v>
      </c>
      <c r="I23" s="5"/>
    </row>
    <row r="24" spans="1:9" s="9" customFormat="1" ht="70.5" thickBot="1" x14ac:dyDescent="0.4">
      <c r="A24" s="18" t="s">
        <v>7</v>
      </c>
      <c r="B24" s="18" t="s">
        <v>32</v>
      </c>
      <c r="C24" s="20"/>
      <c r="D24" s="20"/>
      <c r="E24" s="19" t="s">
        <v>28</v>
      </c>
      <c r="F24" s="27">
        <v>1</v>
      </c>
      <c r="G24" s="21">
        <v>1</v>
      </c>
      <c r="I24" s="5"/>
    </row>
    <row r="25" spans="1:9" s="9" customFormat="1" ht="70.5" thickBot="1" x14ac:dyDescent="0.4">
      <c r="A25" s="18" t="s">
        <v>7</v>
      </c>
      <c r="B25" s="18" t="s">
        <v>32</v>
      </c>
      <c r="C25" s="20"/>
      <c r="D25" s="20"/>
      <c r="E25" s="19" t="s">
        <v>28</v>
      </c>
      <c r="F25" s="27">
        <v>1</v>
      </c>
      <c r="G25" s="21">
        <v>1</v>
      </c>
      <c r="I25" s="5"/>
    </row>
    <row r="26" spans="1:9" s="9" customFormat="1" ht="70.5" thickBot="1" x14ac:dyDescent="0.4">
      <c r="A26" s="18" t="s">
        <v>7</v>
      </c>
      <c r="B26" s="18" t="s">
        <v>16</v>
      </c>
      <c r="C26" s="20"/>
      <c r="D26" s="20"/>
      <c r="E26" s="19" t="s">
        <v>28</v>
      </c>
      <c r="F26" s="27">
        <v>1</v>
      </c>
      <c r="G26" s="21">
        <v>1</v>
      </c>
      <c r="I26" s="5"/>
    </row>
    <row r="27" spans="1:9" ht="70.5" thickBot="1" x14ac:dyDescent="0.4">
      <c r="A27" s="18" t="s">
        <v>7</v>
      </c>
      <c r="B27" s="18" t="s">
        <v>7</v>
      </c>
      <c r="C27" s="20"/>
      <c r="D27" s="20"/>
      <c r="E27" s="26" t="s">
        <v>28</v>
      </c>
      <c r="F27" s="21">
        <v>1</v>
      </c>
      <c r="G27" s="21">
        <v>1</v>
      </c>
    </row>
    <row r="28" spans="1:9" ht="70.5" thickBot="1" x14ac:dyDescent="0.4">
      <c r="A28" s="18" t="s">
        <v>7</v>
      </c>
      <c r="B28" s="18" t="s">
        <v>7</v>
      </c>
      <c r="C28" s="20"/>
      <c r="D28" s="20"/>
      <c r="E28" s="19" t="s">
        <v>28</v>
      </c>
      <c r="F28" s="27">
        <v>1</v>
      </c>
      <c r="G28" s="21">
        <v>1</v>
      </c>
    </row>
    <row r="29" spans="1:9" ht="70.5" thickBot="1" x14ac:dyDescent="0.4">
      <c r="A29" s="18" t="s">
        <v>29</v>
      </c>
      <c r="B29" s="18" t="s">
        <v>36</v>
      </c>
      <c r="C29" s="20"/>
      <c r="D29" s="20"/>
      <c r="E29" s="26" t="s">
        <v>30</v>
      </c>
      <c r="F29" s="21">
        <v>1</v>
      </c>
      <c r="G29" s="21">
        <v>1</v>
      </c>
    </row>
    <row r="30" spans="1:9" s="9" customFormat="1" ht="24" thickBot="1" x14ac:dyDescent="0.4">
      <c r="A30" s="23"/>
      <c r="B30" s="23"/>
      <c r="C30" s="16"/>
      <c r="D30" s="16"/>
      <c r="E30" s="24" t="s">
        <v>2</v>
      </c>
      <c r="F30" s="25">
        <f>SUM(F5:F29)</f>
        <v>24</v>
      </c>
      <c r="G30" s="25">
        <f>SUM(G5:G29)</f>
        <v>16</v>
      </c>
      <c r="I30" s="5"/>
    </row>
    <row r="31" spans="1:9" s="58" customFormat="1" ht="24" thickBot="1" x14ac:dyDescent="0.4">
      <c r="A31" s="11"/>
      <c r="B31" s="11"/>
      <c r="C31" s="40"/>
      <c r="D31" s="40"/>
      <c r="E31" s="53"/>
      <c r="F31" s="42"/>
      <c r="G31" s="42"/>
      <c r="I31" s="3"/>
    </row>
    <row r="32" spans="1:9" s="58" customFormat="1" ht="23.25" x14ac:dyDescent="0.35">
      <c r="A32" s="11"/>
      <c r="B32" s="11"/>
      <c r="C32" s="40"/>
      <c r="D32" s="40"/>
      <c r="E32" s="53"/>
      <c r="F32" s="42"/>
      <c r="G32" s="42"/>
      <c r="I32" s="3"/>
    </row>
  </sheetData>
  <mergeCells count="1">
    <mergeCell ref="A3:G3"/>
  </mergeCells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zoomScale="65" zoomScaleNormal="65" zoomScalePageLayoutView="10" workbookViewId="0">
      <selection activeCell="I6" sqref="I6"/>
    </sheetView>
  </sheetViews>
  <sheetFormatPr defaultColWidth="8.140625" defaultRowHeight="30.95" customHeight="1" x14ac:dyDescent="0.25"/>
  <cols>
    <col min="1" max="1" width="18.42578125" style="2" customWidth="1"/>
    <col min="2" max="2" width="19" style="2" customWidth="1"/>
    <col min="3" max="3" width="0" style="3" hidden="1" customWidth="1"/>
    <col min="4" max="4" width="35.42578125" style="3" hidden="1" customWidth="1"/>
    <col min="5" max="5" width="47.85546875" style="1" customWidth="1"/>
    <col min="6" max="6" width="21.28515625" style="1" customWidth="1"/>
    <col min="7" max="7" width="20.140625" style="4" customWidth="1"/>
    <col min="8" max="8" width="8.85546875" style="5" hidden="1" customWidth="1"/>
    <col min="9" max="9" width="16.28515625" style="5" customWidth="1"/>
    <col min="10" max="10" width="10.85546875" style="5" customWidth="1"/>
    <col min="11" max="199" width="8.85546875" style="5" customWidth="1"/>
    <col min="200" max="200" width="8.140625" style="5" bestFit="1" customWidth="1"/>
    <col min="201" max="16384" width="8.140625" style="5"/>
  </cols>
  <sheetData>
    <row r="1" spans="1:10" s="58" customFormat="1" ht="24" thickBot="1" x14ac:dyDescent="0.4">
      <c r="A1" s="11"/>
      <c r="B1" s="11"/>
      <c r="C1" s="40"/>
      <c r="D1" s="40"/>
      <c r="E1" s="53"/>
      <c r="F1" s="42"/>
      <c r="G1" s="42"/>
      <c r="I1" s="3"/>
    </row>
    <row r="2" spans="1:10" s="58" customFormat="1" ht="24" thickBot="1" x14ac:dyDescent="0.4">
      <c r="A2" s="11"/>
      <c r="B2" s="11"/>
      <c r="C2" s="40"/>
      <c r="D2" s="40"/>
      <c r="E2" s="53"/>
      <c r="F2" s="42"/>
      <c r="G2" s="42"/>
      <c r="I2" s="3"/>
    </row>
    <row r="3" spans="1:10" s="7" customFormat="1" ht="36" thickBot="1" x14ac:dyDescent="0.5">
      <c r="A3" s="237" t="s">
        <v>43</v>
      </c>
      <c r="B3" s="237"/>
      <c r="C3" s="238"/>
      <c r="D3" s="238"/>
      <c r="E3" s="238"/>
      <c r="F3" s="238"/>
      <c r="G3" s="238"/>
      <c r="I3" s="5"/>
    </row>
    <row r="4" spans="1:10" ht="47.25" thickBot="1" x14ac:dyDescent="0.4">
      <c r="A4" s="14" t="s">
        <v>17</v>
      </c>
      <c r="B4" s="14" t="s">
        <v>14</v>
      </c>
      <c r="C4" s="16"/>
      <c r="D4" s="16"/>
      <c r="E4" s="15" t="s">
        <v>161</v>
      </c>
      <c r="F4" s="35"/>
      <c r="G4" s="17" t="s">
        <v>1</v>
      </c>
      <c r="I4" s="31" t="s">
        <v>57</v>
      </c>
    </row>
    <row r="5" spans="1:10" ht="23.25" x14ac:dyDescent="0.35">
      <c r="A5" s="18" t="s">
        <v>23</v>
      </c>
      <c r="B5" s="18"/>
      <c r="C5" s="20"/>
      <c r="D5" s="20"/>
      <c r="E5" s="19" t="s">
        <v>40</v>
      </c>
      <c r="F5" s="27">
        <v>1</v>
      </c>
      <c r="G5" s="21">
        <v>1</v>
      </c>
    </row>
    <row r="6" spans="1:10" s="3" customFormat="1" ht="47.25" thickBot="1" x14ac:dyDescent="0.4">
      <c r="A6" s="59" t="s">
        <v>4</v>
      </c>
      <c r="B6" s="59" t="s">
        <v>27</v>
      </c>
      <c r="C6" s="38"/>
      <c r="D6" s="38"/>
      <c r="E6" s="60" t="s">
        <v>3</v>
      </c>
      <c r="F6" s="62">
        <v>1</v>
      </c>
      <c r="G6" s="61">
        <v>1</v>
      </c>
      <c r="I6" s="5"/>
    </row>
    <row r="7" spans="1:10" s="3" customFormat="1" ht="24" thickBot="1" x14ac:dyDescent="0.4">
      <c r="A7" s="18"/>
      <c r="B7" s="18"/>
      <c r="C7" s="20"/>
      <c r="D7" s="20"/>
      <c r="E7" s="19"/>
      <c r="F7" s="27"/>
      <c r="G7" s="21"/>
      <c r="I7" s="5"/>
    </row>
    <row r="8" spans="1:10" s="3" customFormat="1" ht="47.25" thickBot="1" x14ac:dyDescent="0.4">
      <c r="A8" s="18" t="s">
        <v>4</v>
      </c>
      <c r="B8" s="18" t="s">
        <v>4</v>
      </c>
      <c r="C8" s="20"/>
      <c r="D8" s="20"/>
      <c r="E8" s="19" t="s">
        <v>41</v>
      </c>
      <c r="F8" s="27">
        <v>1</v>
      </c>
      <c r="G8" s="21">
        <v>0</v>
      </c>
      <c r="I8" s="5"/>
    </row>
    <row r="9" spans="1:10" s="3" customFormat="1" ht="47.25" thickBot="1" x14ac:dyDescent="0.4">
      <c r="A9" s="18" t="s">
        <v>4</v>
      </c>
      <c r="B9" s="18" t="s">
        <v>27</v>
      </c>
      <c r="C9" s="20"/>
      <c r="D9" s="20"/>
      <c r="E9" s="19" t="s">
        <v>41</v>
      </c>
      <c r="F9" s="27">
        <v>1</v>
      </c>
      <c r="G9" s="21">
        <v>1</v>
      </c>
      <c r="I9" s="5"/>
    </row>
    <row r="10" spans="1:10" s="3" customFormat="1" ht="47.25" thickBot="1" x14ac:dyDescent="0.4">
      <c r="A10" s="18" t="s">
        <v>4</v>
      </c>
      <c r="B10" s="18" t="s">
        <v>4</v>
      </c>
      <c r="C10" s="40"/>
      <c r="D10" s="40"/>
      <c r="E10" s="19" t="s">
        <v>41</v>
      </c>
      <c r="F10" s="27">
        <v>1</v>
      </c>
      <c r="G10" s="21">
        <v>0</v>
      </c>
      <c r="I10" s="4">
        <v>1</v>
      </c>
      <c r="J10" s="221"/>
    </row>
    <row r="11" spans="1:10" s="3" customFormat="1" ht="24" thickBot="1" x14ac:dyDescent="0.4">
      <c r="A11" s="18" t="s">
        <v>4</v>
      </c>
      <c r="B11" s="18" t="s">
        <v>4</v>
      </c>
      <c r="C11" s="20"/>
      <c r="D11" s="20"/>
      <c r="E11" s="19" t="s">
        <v>58</v>
      </c>
      <c r="F11" s="27">
        <v>1</v>
      </c>
      <c r="G11" s="21">
        <v>0</v>
      </c>
      <c r="I11" s="5"/>
    </row>
    <row r="12" spans="1:10" ht="24" thickBot="1" x14ac:dyDescent="0.4">
      <c r="A12" s="18" t="s">
        <v>22</v>
      </c>
      <c r="B12" s="18" t="s">
        <v>22</v>
      </c>
      <c r="C12" s="20"/>
      <c r="D12" s="20"/>
      <c r="E12" s="19" t="s">
        <v>42</v>
      </c>
      <c r="F12" s="27">
        <v>1</v>
      </c>
      <c r="G12" s="21">
        <v>1</v>
      </c>
    </row>
    <row r="13" spans="1:10" ht="24" thickBot="1" x14ac:dyDescent="0.4">
      <c r="A13" s="18" t="s">
        <v>22</v>
      </c>
      <c r="B13" s="18" t="s">
        <v>22</v>
      </c>
      <c r="C13" s="20"/>
      <c r="D13" s="20"/>
      <c r="E13" s="19" t="s">
        <v>42</v>
      </c>
      <c r="F13" s="27">
        <v>1</v>
      </c>
      <c r="G13" s="21">
        <v>0</v>
      </c>
    </row>
    <row r="14" spans="1:10" ht="24" thickBot="1" x14ac:dyDescent="0.4">
      <c r="A14" s="18" t="s">
        <v>22</v>
      </c>
      <c r="B14" s="18" t="s">
        <v>22</v>
      </c>
      <c r="C14" s="20"/>
      <c r="D14" s="20"/>
      <c r="E14" s="19" t="s">
        <v>42</v>
      </c>
      <c r="F14" s="27">
        <v>1</v>
      </c>
      <c r="G14" s="21">
        <v>0</v>
      </c>
    </row>
    <row r="15" spans="1:10" ht="24" thickBot="1" x14ac:dyDescent="0.4">
      <c r="A15" s="18" t="s">
        <v>22</v>
      </c>
      <c r="B15" s="18" t="s">
        <v>22</v>
      </c>
      <c r="C15" s="20"/>
      <c r="D15" s="20"/>
      <c r="E15" s="19" t="s">
        <v>42</v>
      </c>
      <c r="F15" s="27">
        <v>1</v>
      </c>
      <c r="G15" s="21">
        <v>0</v>
      </c>
    </row>
    <row r="16" spans="1:10" ht="24" thickBot="1" x14ac:dyDescent="0.4">
      <c r="A16" s="18" t="s">
        <v>22</v>
      </c>
      <c r="B16" s="18" t="s">
        <v>22</v>
      </c>
      <c r="C16" s="20"/>
      <c r="D16" s="20"/>
      <c r="E16" s="19" t="s">
        <v>42</v>
      </c>
      <c r="F16" s="27">
        <v>1</v>
      </c>
      <c r="G16" s="21">
        <v>1</v>
      </c>
    </row>
    <row r="17" spans="1:7" ht="24" thickBot="1" x14ac:dyDescent="0.4">
      <c r="A17" s="18" t="s">
        <v>22</v>
      </c>
      <c r="B17" s="18" t="s">
        <v>22</v>
      </c>
      <c r="C17" s="20"/>
      <c r="D17" s="20"/>
      <c r="E17" s="19" t="s">
        <v>5</v>
      </c>
      <c r="F17" s="27">
        <v>1</v>
      </c>
      <c r="G17" s="21">
        <v>1</v>
      </c>
    </row>
    <row r="18" spans="1:7" ht="24" thickBot="1" x14ac:dyDescent="0.4">
      <c r="A18" s="18" t="s">
        <v>22</v>
      </c>
      <c r="B18" s="18" t="s">
        <v>22</v>
      </c>
      <c r="C18" s="20"/>
      <c r="D18" s="20"/>
      <c r="E18" s="19" t="s">
        <v>5</v>
      </c>
      <c r="F18" s="27">
        <v>1</v>
      </c>
      <c r="G18" s="21">
        <v>1</v>
      </c>
    </row>
    <row r="19" spans="1:7" ht="23.25" x14ac:dyDescent="0.35">
      <c r="A19" s="18" t="s">
        <v>22</v>
      </c>
      <c r="B19" s="18" t="s">
        <v>22</v>
      </c>
      <c r="C19" s="20"/>
      <c r="D19" s="20"/>
      <c r="E19" s="19" t="s">
        <v>5</v>
      </c>
      <c r="F19" s="27">
        <v>1</v>
      </c>
      <c r="G19" s="21">
        <v>1</v>
      </c>
    </row>
    <row r="20" spans="1:7" ht="24" thickBot="1" x14ac:dyDescent="0.4">
      <c r="A20" s="18" t="s">
        <v>22</v>
      </c>
      <c r="B20" s="18" t="s">
        <v>22</v>
      </c>
      <c r="C20" s="63"/>
      <c r="D20" s="63"/>
      <c r="E20" s="19" t="s">
        <v>5</v>
      </c>
      <c r="F20" s="27">
        <v>1</v>
      </c>
      <c r="G20" s="21">
        <v>1</v>
      </c>
    </row>
    <row r="21" spans="1:7" ht="24" thickBot="1" x14ac:dyDescent="0.4">
      <c r="A21" s="18" t="s">
        <v>22</v>
      </c>
      <c r="B21" s="18" t="s">
        <v>22</v>
      </c>
      <c r="C21" s="67"/>
      <c r="D21" s="67"/>
      <c r="E21" s="19" t="s">
        <v>5</v>
      </c>
      <c r="F21" s="21">
        <v>1</v>
      </c>
      <c r="G21" s="21">
        <v>1</v>
      </c>
    </row>
    <row r="22" spans="1:7" ht="69.75" x14ac:dyDescent="0.35">
      <c r="A22" s="18" t="s">
        <v>7</v>
      </c>
      <c r="B22" s="18" t="s">
        <v>16</v>
      </c>
      <c r="C22" s="20"/>
      <c r="D22" s="20"/>
      <c r="E22" s="19" t="s">
        <v>28</v>
      </c>
      <c r="F22" s="27">
        <v>1</v>
      </c>
      <c r="G22" s="21">
        <v>1</v>
      </c>
    </row>
    <row r="23" spans="1:7" ht="70.5" thickBot="1" x14ac:dyDescent="0.4">
      <c r="A23" s="18" t="s">
        <v>7</v>
      </c>
      <c r="B23" s="18" t="s">
        <v>7</v>
      </c>
      <c r="C23" s="28"/>
      <c r="D23" s="28"/>
      <c r="E23" s="19" t="s">
        <v>28</v>
      </c>
      <c r="F23" s="27">
        <v>1</v>
      </c>
      <c r="G23" s="21">
        <v>1</v>
      </c>
    </row>
    <row r="24" spans="1:7" ht="59.25" customHeight="1" thickBot="1" x14ac:dyDescent="0.4">
      <c r="A24" s="18" t="s">
        <v>7</v>
      </c>
      <c r="B24" s="18" t="s">
        <v>7</v>
      </c>
      <c r="C24" s="20"/>
      <c r="D24" s="20"/>
      <c r="E24" s="19" t="s">
        <v>28</v>
      </c>
      <c r="F24" s="27">
        <v>1</v>
      </c>
      <c r="G24" s="21">
        <v>1</v>
      </c>
    </row>
    <row r="25" spans="1:7" ht="57.75" customHeight="1" thickBot="1" x14ac:dyDescent="0.4">
      <c r="A25" s="18" t="s">
        <v>7</v>
      </c>
      <c r="B25" s="18" t="s">
        <v>7</v>
      </c>
      <c r="C25" s="20"/>
      <c r="D25" s="20"/>
      <c r="E25" s="19" t="s">
        <v>28</v>
      </c>
      <c r="F25" s="27">
        <v>1</v>
      </c>
      <c r="G25" s="21">
        <v>1</v>
      </c>
    </row>
    <row r="26" spans="1:7" ht="55.5" customHeight="1" thickBot="1" x14ac:dyDescent="0.4">
      <c r="A26" s="18" t="s">
        <v>7</v>
      </c>
      <c r="B26" s="18" t="s">
        <v>16</v>
      </c>
      <c r="C26" s="20"/>
      <c r="D26" s="20"/>
      <c r="E26" s="19" t="s">
        <v>28</v>
      </c>
      <c r="F26" s="27">
        <v>1</v>
      </c>
      <c r="G26" s="21">
        <v>1</v>
      </c>
    </row>
    <row r="27" spans="1:7" ht="55.5" customHeight="1" thickBot="1" x14ac:dyDescent="0.4">
      <c r="A27" s="18" t="s">
        <v>7</v>
      </c>
      <c r="B27" s="18" t="s">
        <v>16</v>
      </c>
      <c r="C27" s="20"/>
      <c r="D27" s="20"/>
      <c r="E27" s="19" t="s">
        <v>28</v>
      </c>
      <c r="F27" s="27">
        <v>1</v>
      </c>
      <c r="G27" s="21">
        <v>1</v>
      </c>
    </row>
    <row r="28" spans="1:7" ht="70.5" thickBot="1" x14ac:dyDescent="0.4">
      <c r="A28" s="18" t="s">
        <v>29</v>
      </c>
      <c r="B28" s="18" t="s">
        <v>11</v>
      </c>
      <c r="C28" s="20"/>
      <c r="D28" s="20"/>
      <c r="E28" s="19" t="s">
        <v>30</v>
      </c>
      <c r="F28" s="27">
        <v>1</v>
      </c>
      <c r="G28" s="21">
        <v>1</v>
      </c>
    </row>
    <row r="29" spans="1:7" ht="70.5" thickBot="1" x14ac:dyDescent="0.4">
      <c r="A29" s="18" t="s">
        <v>29</v>
      </c>
      <c r="B29" s="18" t="s">
        <v>11</v>
      </c>
      <c r="C29" s="20"/>
      <c r="D29" s="20"/>
      <c r="E29" s="26" t="s">
        <v>30</v>
      </c>
      <c r="F29" s="21">
        <v>1</v>
      </c>
      <c r="G29" s="21">
        <v>1</v>
      </c>
    </row>
    <row r="30" spans="1:7" ht="70.5" thickBot="1" x14ac:dyDescent="0.4">
      <c r="A30" s="18" t="s">
        <v>29</v>
      </c>
      <c r="B30" s="18" t="s">
        <v>36</v>
      </c>
      <c r="C30" s="20"/>
      <c r="D30" s="20"/>
      <c r="E30" s="26" t="s">
        <v>30</v>
      </c>
      <c r="F30" s="21">
        <v>1</v>
      </c>
      <c r="G30" s="21">
        <v>1</v>
      </c>
    </row>
    <row r="31" spans="1:7" ht="24" thickBot="1" x14ac:dyDescent="0.4">
      <c r="A31" s="23"/>
      <c r="B31" s="23"/>
      <c r="C31" s="16"/>
      <c r="D31" s="16"/>
      <c r="E31" s="24" t="s">
        <v>2</v>
      </c>
      <c r="F31" s="25">
        <f>SUM(F5:F30)</f>
        <v>25</v>
      </c>
      <c r="G31" s="25">
        <f>SUM(G5:G30)</f>
        <v>19</v>
      </c>
    </row>
    <row r="32" spans="1:7" s="3" customFormat="1" ht="23.25" x14ac:dyDescent="0.35">
      <c r="A32" s="11"/>
      <c r="B32" s="11"/>
      <c r="C32" s="40"/>
      <c r="D32" s="40"/>
      <c r="E32" s="53"/>
      <c r="F32" s="42"/>
      <c r="G32" s="42"/>
    </row>
  </sheetData>
  <mergeCells count="1">
    <mergeCell ref="A3:G3"/>
  </mergeCells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1" zoomScale="65" zoomScaleNormal="65" zoomScalePageLayoutView="10" workbookViewId="0">
      <selection activeCell="M42" sqref="M42"/>
    </sheetView>
  </sheetViews>
  <sheetFormatPr defaultColWidth="8.140625" defaultRowHeight="30.95" customHeight="1" x14ac:dyDescent="0.25"/>
  <cols>
    <col min="1" max="1" width="18.42578125" style="2" customWidth="1"/>
    <col min="2" max="2" width="19" style="2" customWidth="1"/>
    <col min="3" max="3" width="0" style="3" hidden="1" customWidth="1"/>
    <col min="4" max="4" width="35.42578125" style="3" hidden="1" customWidth="1"/>
    <col min="5" max="5" width="47.85546875" style="1" customWidth="1"/>
    <col min="6" max="6" width="21.28515625" style="1" customWidth="1"/>
    <col min="7" max="7" width="20.140625" style="4" customWidth="1"/>
    <col min="8" max="8" width="8.85546875" style="5" hidden="1" customWidth="1"/>
    <col min="9" max="9" width="17.28515625" style="5" customWidth="1"/>
    <col min="10" max="10" width="12.42578125" style="5" customWidth="1"/>
    <col min="11" max="199" width="8.85546875" style="5" customWidth="1"/>
    <col min="200" max="200" width="8.140625" style="5" bestFit="1" customWidth="1"/>
    <col min="201" max="16384" width="8.140625" style="5"/>
  </cols>
  <sheetData>
    <row r="1" spans="1:10" s="3" customFormat="1" ht="24" thickBot="1" x14ac:dyDescent="0.4">
      <c r="A1" s="11"/>
      <c r="B1" s="11"/>
      <c r="C1" s="40"/>
      <c r="D1" s="40"/>
      <c r="E1" s="53"/>
      <c r="F1" s="42"/>
      <c r="G1" s="42"/>
    </row>
    <row r="2" spans="1:10" ht="36" thickBot="1" x14ac:dyDescent="0.5">
      <c r="A2" s="237" t="s">
        <v>164</v>
      </c>
      <c r="B2" s="237"/>
      <c r="C2" s="238"/>
      <c r="D2" s="238"/>
      <c r="E2" s="238"/>
      <c r="F2" s="238"/>
      <c r="G2" s="238"/>
    </row>
    <row r="3" spans="1:10" ht="47.25" thickBot="1" x14ac:dyDescent="0.4">
      <c r="A3" s="14" t="s">
        <v>17</v>
      </c>
      <c r="B3" s="14" t="s">
        <v>14</v>
      </c>
      <c r="C3" s="16"/>
      <c r="D3" s="16"/>
      <c r="E3" s="15" t="s">
        <v>161</v>
      </c>
      <c r="F3" s="35" t="s">
        <v>52</v>
      </c>
      <c r="G3" s="17" t="s">
        <v>1</v>
      </c>
      <c r="I3" s="31" t="s">
        <v>57</v>
      </c>
    </row>
    <row r="4" spans="1:10" ht="24" thickBot="1" x14ac:dyDescent="0.4">
      <c r="A4" s="18" t="s">
        <v>23</v>
      </c>
      <c r="B4" s="18"/>
      <c r="C4" s="20"/>
      <c r="D4" s="20"/>
      <c r="E4" s="19" t="s">
        <v>44</v>
      </c>
      <c r="F4" s="21">
        <v>1</v>
      </c>
      <c r="G4" s="21">
        <v>0</v>
      </c>
      <c r="I4" s="5">
        <v>1</v>
      </c>
      <c r="J4" s="77"/>
    </row>
    <row r="5" spans="1:10" ht="70.5" thickBot="1" x14ac:dyDescent="0.4">
      <c r="A5" s="18" t="s">
        <v>9</v>
      </c>
      <c r="B5" s="18" t="s">
        <v>9</v>
      </c>
      <c r="C5" s="40"/>
      <c r="D5" s="40"/>
      <c r="E5" s="19" t="s">
        <v>45</v>
      </c>
      <c r="F5" s="21">
        <v>1</v>
      </c>
      <c r="G5" s="21">
        <v>1</v>
      </c>
    </row>
    <row r="6" spans="1:10" ht="47.25" thickBot="1" x14ac:dyDescent="0.4">
      <c r="A6" s="18" t="s">
        <v>4</v>
      </c>
      <c r="B6" s="18" t="s">
        <v>4</v>
      </c>
      <c r="C6" s="20"/>
      <c r="D6" s="20"/>
      <c r="E6" s="19" t="s">
        <v>46</v>
      </c>
      <c r="F6" s="21">
        <v>1</v>
      </c>
      <c r="G6" s="21">
        <v>1</v>
      </c>
    </row>
    <row r="7" spans="1:10" ht="47.25" thickBot="1" x14ac:dyDescent="0.4">
      <c r="A7" s="18" t="s">
        <v>4</v>
      </c>
      <c r="B7" s="18" t="s">
        <v>4</v>
      </c>
      <c r="C7" s="20"/>
      <c r="D7" s="20"/>
      <c r="E7" s="19" t="s">
        <v>46</v>
      </c>
      <c r="F7" s="21">
        <v>1</v>
      </c>
      <c r="G7" s="21">
        <v>1</v>
      </c>
    </row>
    <row r="8" spans="1:10" ht="47.25" thickBot="1" x14ac:dyDescent="0.4">
      <c r="A8" s="18" t="s">
        <v>4</v>
      </c>
      <c r="B8" s="18" t="s">
        <v>4</v>
      </c>
      <c r="C8" s="20"/>
      <c r="D8" s="20"/>
      <c r="E8" s="19" t="s">
        <v>46</v>
      </c>
      <c r="F8" s="21">
        <v>1</v>
      </c>
      <c r="G8" s="21">
        <v>1</v>
      </c>
    </row>
    <row r="9" spans="1:10" s="7" customFormat="1" ht="24" thickBot="1" x14ac:dyDescent="0.4">
      <c r="A9" s="18" t="s">
        <v>22</v>
      </c>
      <c r="B9" s="18" t="s">
        <v>22</v>
      </c>
      <c r="C9" s="20"/>
      <c r="D9" s="20"/>
      <c r="E9" s="19" t="s">
        <v>5</v>
      </c>
      <c r="F9" s="21">
        <v>1</v>
      </c>
      <c r="G9" s="21">
        <v>1</v>
      </c>
      <c r="I9" s="5"/>
    </row>
    <row r="10" spans="1:10" ht="24" thickBot="1" x14ac:dyDescent="0.4">
      <c r="A10" s="18" t="s">
        <v>22</v>
      </c>
      <c r="B10" s="18" t="s">
        <v>22</v>
      </c>
      <c r="C10" s="20"/>
      <c r="D10" s="20"/>
      <c r="E10" s="19" t="s">
        <v>39</v>
      </c>
      <c r="F10" s="21">
        <v>1</v>
      </c>
      <c r="G10" s="21">
        <v>1</v>
      </c>
    </row>
    <row r="11" spans="1:10" ht="47.25" thickBot="1" x14ac:dyDescent="0.4">
      <c r="A11" s="18" t="s">
        <v>22</v>
      </c>
      <c r="B11" s="18" t="s">
        <v>22</v>
      </c>
      <c r="C11" s="20"/>
      <c r="D11" s="20"/>
      <c r="E11" s="19" t="s">
        <v>47</v>
      </c>
      <c r="F11" s="21">
        <v>1</v>
      </c>
      <c r="G11" s="21">
        <v>1</v>
      </c>
    </row>
    <row r="12" spans="1:10" ht="47.25" thickBot="1" x14ac:dyDescent="0.4">
      <c r="A12" s="18" t="s">
        <v>22</v>
      </c>
      <c r="B12" s="18" t="s">
        <v>22</v>
      </c>
      <c r="C12" s="20"/>
      <c r="D12" s="20"/>
      <c r="E12" s="19" t="s">
        <v>47</v>
      </c>
      <c r="F12" s="21">
        <v>1</v>
      </c>
      <c r="G12" s="21">
        <v>1</v>
      </c>
    </row>
    <row r="13" spans="1:10" ht="47.25" thickBot="1" x14ac:dyDescent="0.4">
      <c r="A13" s="18" t="s">
        <v>22</v>
      </c>
      <c r="B13" s="18" t="s">
        <v>22</v>
      </c>
      <c r="C13" s="20"/>
      <c r="D13" s="20"/>
      <c r="E13" s="19" t="s">
        <v>47</v>
      </c>
      <c r="F13" s="21">
        <v>1</v>
      </c>
      <c r="G13" s="21">
        <v>1</v>
      </c>
    </row>
    <row r="14" spans="1:10" ht="47.25" thickBot="1" x14ac:dyDescent="0.4">
      <c r="A14" s="18" t="s">
        <v>22</v>
      </c>
      <c r="B14" s="18" t="s">
        <v>22</v>
      </c>
      <c r="C14" s="40"/>
      <c r="D14" s="40"/>
      <c r="E14" s="19" t="s">
        <v>47</v>
      </c>
      <c r="F14" s="21">
        <v>1</v>
      </c>
      <c r="G14" s="21">
        <v>1</v>
      </c>
      <c r="I14" s="221"/>
    </row>
    <row r="15" spans="1:10" ht="47.25" thickBot="1" x14ac:dyDescent="0.4">
      <c r="A15" s="18" t="s">
        <v>22</v>
      </c>
      <c r="B15" s="18" t="s">
        <v>22</v>
      </c>
      <c r="C15" s="20"/>
      <c r="D15" s="20"/>
      <c r="E15" s="19" t="s">
        <v>47</v>
      </c>
      <c r="F15" s="21">
        <v>1</v>
      </c>
      <c r="G15" s="21">
        <v>1</v>
      </c>
    </row>
    <row r="16" spans="1:10" ht="47.25" thickBot="1" x14ac:dyDescent="0.4">
      <c r="A16" s="18" t="s">
        <v>22</v>
      </c>
      <c r="B16" s="18" t="s">
        <v>22</v>
      </c>
      <c r="C16" s="20"/>
      <c r="D16" s="20"/>
      <c r="E16" s="19" t="s">
        <v>47</v>
      </c>
      <c r="F16" s="21">
        <v>1</v>
      </c>
      <c r="G16" s="21">
        <v>1</v>
      </c>
    </row>
    <row r="17" spans="1:9" ht="47.25" thickBot="1" x14ac:dyDescent="0.4">
      <c r="A17" s="18" t="s">
        <v>22</v>
      </c>
      <c r="B17" s="18" t="s">
        <v>22</v>
      </c>
      <c r="C17" s="20"/>
      <c r="D17" s="20"/>
      <c r="E17" s="19" t="s">
        <v>47</v>
      </c>
      <c r="F17" s="21">
        <v>1</v>
      </c>
      <c r="G17" s="21">
        <v>1</v>
      </c>
    </row>
    <row r="18" spans="1:9" ht="47.25" thickBot="1" x14ac:dyDescent="0.4">
      <c r="A18" s="18" t="s">
        <v>22</v>
      </c>
      <c r="B18" s="18" t="s">
        <v>22</v>
      </c>
      <c r="C18" s="20"/>
      <c r="D18" s="20"/>
      <c r="E18" s="19" t="s">
        <v>47</v>
      </c>
      <c r="F18" s="21">
        <v>1</v>
      </c>
      <c r="G18" s="21">
        <v>1</v>
      </c>
    </row>
    <row r="19" spans="1:9" ht="47.25" thickBot="1" x14ac:dyDescent="0.4">
      <c r="A19" s="18" t="s">
        <v>22</v>
      </c>
      <c r="B19" s="18" t="s">
        <v>22</v>
      </c>
      <c r="C19" s="20"/>
      <c r="D19" s="20"/>
      <c r="E19" s="19" t="s">
        <v>47</v>
      </c>
      <c r="F19" s="21">
        <v>1</v>
      </c>
      <c r="G19" s="21">
        <v>1</v>
      </c>
    </row>
    <row r="20" spans="1:9" ht="47.25" thickBot="1" x14ac:dyDescent="0.4">
      <c r="A20" s="18" t="s">
        <v>22</v>
      </c>
      <c r="B20" s="18" t="s">
        <v>22</v>
      </c>
      <c r="C20" s="20"/>
      <c r="D20" s="20"/>
      <c r="E20" s="19" t="s">
        <v>47</v>
      </c>
      <c r="F20" s="21">
        <v>1</v>
      </c>
      <c r="G20" s="21">
        <v>1</v>
      </c>
    </row>
    <row r="21" spans="1:9" ht="47.25" thickBot="1" x14ac:dyDescent="0.4">
      <c r="A21" s="18" t="s">
        <v>22</v>
      </c>
      <c r="B21" s="18" t="s">
        <v>22</v>
      </c>
      <c r="C21" s="20"/>
      <c r="D21" s="20"/>
      <c r="E21" s="19" t="s">
        <v>47</v>
      </c>
      <c r="F21" s="21">
        <v>1</v>
      </c>
      <c r="G21" s="21">
        <v>1</v>
      </c>
    </row>
    <row r="22" spans="1:9" ht="47.25" thickBot="1" x14ac:dyDescent="0.4">
      <c r="A22" s="18" t="s">
        <v>22</v>
      </c>
      <c r="B22" s="18" t="s">
        <v>22</v>
      </c>
      <c r="C22" s="20"/>
      <c r="D22" s="20"/>
      <c r="E22" s="19" t="s">
        <v>47</v>
      </c>
      <c r="F22" s="21">
        <v>1</v>
      </c>
      <c r="G22" s="21">
        <v>1</v>
      </c>
    </row>
    <row r="23" spans="1:9" ht="47.25" thickBot="1" x14ac:dyDescent="0.4">
      <c r="A23" s="18" t="s">
        <v>22</v>
      </c>
      <c r="B23" s="18" t="s">
        <v>22</v>
      </c>
      <c r="C23" s="20"/>
      <c r="D23" s="20"/>
      <c r="E23" s="19" t="s">
        <v>47</v>
      </c>
      <c r="F23" s="21">
        <v>1</v>
      </c>
      <c r="G23" s="21">
        <v>1</v>
      </c>
    </row>
    <row r="24" spans="1:9" ht="47.25" thickBot="1" x14ac:dyDescent="0.4">
      <c r="A24" s="18" t="s">
        <v>22</v>
      </c>
      <c r="B24" s="18" t="s">
        <v>22</v>
      </c>
      <c r="C24" s="20"/>
      <c r="D24" s="20"/>
      <c r="E24" s="19" t="s">
        <v>47</v>
      </c>
      <c r="F24" s="21">
        <v>1</v>
      </c>
      <c r="G24" s="21">
        <v>1</v>
      </c>
    </row>
    <row r="25" spans="1:9" ht="47.25" thickBot="1" x14ac:dyDescent="0.4">
      <c r="A25" s="18" t="s">
        <v>22</v>
      </c>
      <c r="B25" s="18" t="s">
        <v>22</v>
      </c>
      <c r="C25" s="20"/>
      <c r="D25" s="20"/>
      <c r="E25" s="19" t="s">
        <v>47</v>
      </c>
      <c r="F25" s="21">
        <v>1</v>
      </c>
      <c r="G25" s="21">
        <v>1</v>
      </c>
    </row>
    <row r="26" spans="1:9" ht="47.25" thickBot="1" x14ac:dyDescent="0.4">
      <c r="A26" s="18" t="s">
        <v>22</v>
      </c>
      <c r="B26" s="18" t="s">
        <v>22</v>
      </c>
      <c r="C26" s="20"/>
      <c r="D26" s="20"/>
      <c r="E26" s="19" t="s">
        <v>47</v>
      </c>
      <c r="F26" s="21">
        <v>1</v>
      </c>
      <c r="G26" s="21">
        <v>1</v>
      </c>
    </row>
    <row r="27" spans="1:9" ht="47.25" thickBot="1" x14ac:dyDescent="0.4">
      <c r="A27" s="18" t="s">
        <v>22</v>
      </c>
      <c r="B27" s="18" t="s">
        <v>22</v>
      </c>
      <c r="C27" s="20"/>
      <c r="D27" s="20"/>
      <c r="E27" s="19" t="s">
        <v>47</v>
      </c>
      <c r="F27" s="21">
        <v>1</v>
      </c>
      <c r="G27" s="21">
        <v>1</v>
      </c>
    </row>
    <row r="28" spans="1:9" ht="56.25" customHeight="1" thickBot="1" x14ac:dyDescent="0.4">
      <c r="A28" s="18" t="s">
        <v>22</v>
      </c>
      <c r="B28" s="18" t="s">
        <v>22</v>
      </c>
      <c r="C28" s="40"/>
      <c r="D28" s="40"/>
      <c r="E28" s="19" t="s">
        <v>47</v>
      </c>
      <c r="F28" s="21">
        <v>1</v>
      </c>
      <c r="G28" s="21">
        <v>0</v>
      </c>
      <c r="I28" s="77"/>
    </row>
    <row r="29" spans="1:9" ht="47.25" thickBot="1" x14ac:dyDescent="0.4">
      <c r="A29" s="18" t="s">
        <v>22</v>
      </c>
      <c r="B29" s="18" t="s">
        <v>22</v>
      </c>
      <c r="C29" s="20"/>
      <c r="D29" s="20"/>
      <c r="E29" s="19" t="s">
        <v>47</v>
      </c>
      <c r="F29" s="21">
        <v>1</v>
      </c>
      <c r="G29" s="21">
        <v>1</v>
      </c>
    </row>
    <row r="30" spans="1:9" ht="47.25" thickBot="1" x14ac:dyDescent="0.4">
      <c r="A30" s="18" t="s">
        <v>22</v>
      </c>
      <c r="B30" s="18" t="s">
        <v>22</v>
      </c>
      <c r="C30" s="20"/>
      <c r="D30" s="20"/>
      <c r="E30" s="19" t="s">
        <v>47</v>
      </c>
      <c r="F30" s="21">
        <v>1</v>
      </c>
      <c r="G30" s="21">
        <v>1</v>
      </c>
    </row>
    <row r="31" spans="1:9" ht="47.25" thickBot="1" x14ac:dyDescent="0.4">
      <c r="A31" s="18" t="s">
        <v>22</v>
      </c>
      <c r="B31" s="18" t="s">
        <v>22</v>
      </c>
      <c r="C31" s="20"/>
      <c r="D31" s="20"/>
      <c r="E31" s="19" t="s">
        <v>47</v>
      </c>
      <c r="F31" s="21">
        <v>1</v>
      </c>
      <c r="G31" s="21">
        <v>1</v>
      </c>
    </row>
    <row r="32" spans="1:9" ht="47.25" thickBot="1" x14ac:dyDescent="0.4">
      <c r="A32" s="18" t="s">
        <v>22</v>
      </c>
      <c r="B32" s="18" t="s">
        <v>22</v>
      </c>
      <c r="C32" s="20"/>
      <c r="D32" s="20"/>
      <c r="E32" s="19" t="s">
        <v>47</v>
      </c>
      <c r="F32" s="21">
        <v>1</v>
      </c>
      <c r="G32" s="21">
        <v>1</v>
      </c>
    </row>
    <row r="33" spans="1:9" ht="47.25" thickBot="1" x14ac:dyDescent="0.4">
      <c r="A33" s="18" t="s">
        <v>22</v>
      </c>
      <c r="B33" s="18" t="s">
        <v>22</v>
      </c>
      <c r="C33" s="20"/>
      <c r="D33" s="20"/>
      <c r="E33" s="19" t="s">
        <v>47</v>
      </c>
      <c r="F33" s="21">
        <v>1</v>
      </c>
      <c r="G33" s="21">
        <v>1</v>
      </c>
    </row>
    <row r="34" spans="1:9" ht="47.25" thickBot="1" x14ac:dyDescent="0.4">
      <c r="A34" s="18" t="s">
        <v>22</v>
      </c>
      <c r="B34" s="18" t="s">
        <v>22</v>
      </c>
      <c r="C34" s="20"/>
      <c r="D34" s="20"/>
      <c r="E34" s="19" t="s">
        <v>47</v>
      </c>
      <c r="F34" s="21">
        <v>1</v>
      </c>
      <c r="G34" s="21">
        <v>1</v>
      </c>
    </row>
    <row r="35" spans="1:9" ht="47.25" thickBot="1" x14ac:dyDescent="0.4">
      <c r="A35" s="18" t="s">
        <v>22</v>
      </c>
      <c r="B35" s="18" t="s">
        <v>22</v>
      </c>
      <c r="C35" s="20"/>
      <c r="D35" s="20"/>
      <c r="E35" s="19" t="s">
        <v>47</v>
      </c>
      <c r="F35" s="21">
        <v>1</v>
      </c>
      <c r="G35" s="21">
        <v>1</v>
      </c>
    </row>
    <row r="36" spans="1:9" ht="47.25" thickBot="1" x14ac:dyDescent="0.4">
      <c r="A36" s="18" t="s">
        <v>22</v>
      </c>
      <c r="B36" s="18" t="s">
        <v>22</v>
      </c>
      <c r="C36" s="20"/>
      <c r="D36" s="20"/>
      <c r="E36" s="19" t="s">
        <v>47</v>
      </c>
      <c r="F36" s="21">
        <v>1</v>
      </c>
      <c r="G36" s="21">
        <v>1</v>
      </c>
    </row>
    <row r="37" spans="1:9" ht="47.25" thickBot="1" x14ac:dyDescent="0.4">
      <c r="A37" s="18" t="s">
        <v>22</v>
      </c>
      <c r="B37" s="18" t="s">
        <v>22</v>
      </c>
      <c r="C37" s="20"/>
      <c r="D37" s="20"/>
      <c r="E37" s="19" t="s">
        <v>47</v>
      </c>
      <c r="F37" s="21">
        <v>1</v>
      </c>
      <c r="G37" s="21">
        <v>1</v>
      </c>
    </row>
    <row r="38" spans="1:9" ht="60.75" customHeight="1" thickBot="1" x14ac:dyDescent="0.4">
      <c r="A38" s="18" t="s">
        <v>22</v>
      </c>
      <c r="B38" s="18" t="s">
        <v>22</v>
      </c>
      <c r="C38" s="40"/>
      <c r="D38" s="40"/>
      <c r="E38" s="19" t="s">
        <v>47</v>
      </c>
      <c r="F38" s="21">
        <v>1</v>
      </c>
      <c r="G38" s="21">
        <v>0</v>
      </c>
      <c r="I38" s="219"/>
    </row>
    <row r="39" spans="1:9" ht="47.25" thickBot="1" x14ac:dyDescent="0.4">
      <c r="A39" s="18" t="s">
        <v>22</v>
      </c>
      <c r="B39" s="18" t="s">
        <v>22</v>
      </c>
      <c r="C39" s="40"/>
      <c r="D39" s="40"/>
      <c r="E39" s="19" t="s">
        <v>47</v>
      </c>
      <c r="F39" s="21">
        <v>1</v>
      </c>
      <c r="G39" s="21">
        <v>1</v>
      </c>
      <c r="I39" s="77"/>
    </row>
    <row r="40" spans="1:9" ht="47.25" thickBot="1" x14ac:dyDescent="0.4">
      <c r="A40" s="18" t="s">
        <v>22</v>
      </c>
      <c r="B40" s="18" t="s">
        <v>22</v>
      </c>
      <c r="C40" s="40"/>
      <c r="D40" s="40"/>
      <c r="E40" s="19" t="s">
        <v>47</v>
      </c>
      <c r="F40" s="21">
        <v>1</v>
      </c>
      <c r="G40" s="21">
        <v>1</v>
      </c>
      <c r="I40" s="218"/>
    </row>
    <row r="41" spans="1:9" ht="47.25" thickBot="1" x14ac:dyDescent="0.4">
      <c r="A41" s="18" t="s">
        <v>22</v>
      </c>
      <c r="B41" s="18" t="s">
        <v>22</v>
      </c>
      <c r="C41" s="40"/>
      <c r="D41" s="40"/>
      <c r="E41" s="19" t="s">
        <v>47</v>
      </c>
      <c r="F41" s="21">
        <v>1</v>
      </c>
      <c r="G41" s="21">
        <v>1</v>
      </c>
      <c r="I41" s="218"/>
    </row>
    <row r="42" spans="1:9" ht="47.25" thickBot="1" x14ac:dyDescent="0.4">
      <c r="A42" s="18" t="s">
        <v>22</v>
      </c>
      <c r="B42" s="18" t="s">
        <v>22</v>
      </c>
      <c r="C42" s="40"/>
      <c r="D42" s="40"/>
      <c r="E42" s="19" t="s">
        <v>47</v>
      </c>
      <c r="F42" s="21">
        <v>1</v>
      </c>
      <c r="G42" s="21">
        <v>1</v>
      </c>
      <c r="I42" s="218"/>
    </row>
    <row r="43" spans="1:9" ht="47.25" thickBot="1" x14ac:dyDescent="0.4">
      <c r="A43" s="18" t="s">
        <v>22</v>
      </c>
      <c r="B43" s="18" t="s">
        <v>22</v>
      </c>
      <c r="C43" s="40"/>
      <c r="D43" s="40"/>
      <c r="E43" s="19" t="s">
        <v>47</v>
      </c>
      <c r="F43" s="21">
        <v>1</v>
      </c>
      <c r="G43" s="21">
        <v>1</v>
      </c>
      <c r="I43" s="218"/>
    </row>
    <row r="44" spans="1:9" ht="47.25" thickBot="1" x14ac:dyDescent="0.4">
      <c r="A44" s="18" t="s">
        <v>22</v>
      </c>
      <c r="B44" s="18" t="s">
        <v>22</v>
      </c>
      <c r="C44" s="40"/>
      <c r="D44" s="40"/>
      <c r="E44" s="19" t="s">
        <v>47</v>
      </c>
      <c r="F44" s="21">
        <v>4</v>
      </c>
      <c r="G44" s="21">
        <v>0</v>
      </c>
    </row>
    <row r="45" spans="1:9" ht="23.25" x14ac:dyDescent="0.35">
      <c r="A45" s="23"/>
      <c r="B45" s="23"/>
      <c r="C45" s="16"/>
      <c r="D45" s="16"/>
      <c r="E45" s="24" t="s">
        <v>2</v>
      </c>
      <c r="F45" s="25">
        <f>SUM(F4:F44)</f>
        <v>44</v>
      </c>
      <c r="G45" s="25">
        <f>SUM(G4:G44)</f>
        <v>37</v>
      </c>
    </row>
    <row r="46" spans="1:9" ht="23.25" x14ac:dyDescent="0.35">
      <c r="A46" s="11"/>
      <c r="B46" s="11"/>
      <c r="C46" s="12"/>
      <c r="D46" s="12"/>
      <c r="E46" s="10"/>
      <c r="F46" s="10"/>
      <c r="G46" s="13"/>
    </row>
  </sheetData>
  <mergeCells count="1">
    <mergeCell ref="A2:G2"/>
  </mergeCells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100"/>
  <sheetViews>
    <sheetView tabSelected="1" zoomScale="90" zoomScaleNormal="90" workbookViewId="0">
      <selection activeCell="E105" sqref="E105"/>
    </sheetView>
  </sheetViews>
  <sheetFormatPr defaultRowHeight="15" x14ac:dyDescent="0.25"/>
  <cols>
    <col min="1" max="1" width="2.7109375" style="83" customWidth="1"/>
    <col min="2" max="2" width="19.28515625" style="83" customWidth="1"/>
    <col min="3" max="3" width="13.140625" style="83" customWidth="1"/>
    <col min="4" max="4" width="16.7109375" style="83" customWidth="1"/>
    <col min="5" max="5" width="21.42578125" style="83" customWidth="1"/>
    <col min="6" max="6" width="21.85546875" style="83" customWidth="1"/>
    <col min="7" max="7" width="21" style="83" customWidth="1"/>
    <col min="8" max="8" width="21.140625" style="83" customWidth="1"/>
    <col min="9" max="9" width="20" style="83" customWidth="1"/>
    <col min="10" max="10" width="15.7109375" style="83" customWidth="1"/>
    <col min="11" max="11" width="11.5703125" style="83" customWidth="1"/>
    <col min="12" max="16384" width="9.140625" style="83"/>
  </cols>
  <sheetData>
    <row r="1" spans="2:10" x14ac:dyDescent="0.25">
      <c r="B1" s="82"/>
    </row>
    <row r="2" spans="2:10" x14ac:dyDescent="0.25">
      <c r="B2" s="84" t="s">
        <v>74</v>
      </c>
    </row>
    <row r="3" spans="2:10" x14ac:dyDescent="0.25">
      <c r="B3" s="85"/>
    </row>
    <row r="4" spans="2:10" ht="15" customHeight="1" x14ac:dyDescent="0.25">
      <c r="B4" s="86" t="s">
        <v>75</v>
      </c>
      <c r="C4" s="87">
        <v>43191</v>
      </c>
      <c r="D4" s="88" t="s">
        <v>76</v>
      </c>
      <c r="E4" s="88" t="s">
        <v>77</v>
      </c>
      <c r="F4" s="194" t="s">
        <v>155</v>
      </c>
      <c r="G4" s="194" t="s">
        <v>156</v>
      </c>
      <c r="H4" s="194" t="s">
        <v>152</v>
      </c>
    </row>
    <row r="5" spans="2:10" ht="15" customHeight="1" x14ac:dyDescent="0.25">
      <c r="B5" s="86" t="s">
        <v>78</v>
      </c>
      <c r="C5" s="89">
        <f>43310.9/13*12</f>
        <v>39979.292307692311</v>
      </c>
      <c r="D5" s="90">
        <f t="shared" ref="D5:D11" si="0">+C5/12</f>
        <v>3331.6076923076926</v>
      </c>
      <c r="E5" s="91">
        <f t="shared" ref="E5:E11" si="1">+C5+D5</f>
        <v>43310.9</v>
      </c>
      <c r="F5" s="204">
        <f>E5*29.74%</f>
        <v>12880.66166</v>
      </c>
      <c r="G5" s="204">
        <f>E5*8.5%</f>
        <v>3681.4265000000005</v>
      </c>
      <c r="H5" s="151">
        <f>SUM(E5:G5)</f>
        <v>59872.988160000001</v>
      </c>
    </row>
    <row r="6" spans="2:10" x14ac:dyDescent="0.25">
      <c r="B6" s="92" t="s">
        <v>79</v>
      </c>
      <c r="C6" s="93">
        <v>25451.86</v>
      </c>
      <c r="D6" s="94">
        <f t="shared" si="0"/>
        <v>2120.9883333333332</v>
      </c>
      <c r="E6" s="95">
        <f t="shared" si="1"/>
        <v>27572.848333333335</v>
      </c>
      <c r="F6" s="204">
        <f t="shared" ref="F6:F11" si="2">E6*29.74%</f>
        <v>8200.1650943333334</v>
      </c>
      <c r="G6" s="204">
        <f t="shared" ref="G6:G11" si="3">E6*8.5%</f>
        <v>2343.6921083333336</v>
      </c>
      <c r="H6" s="151">
        <f t="shared" ref="H6:H11" si="4">SUM(E6:G6)</f>
        <v>38116.705536000001</v>
      </c>
    </row>
    <row r="7" spans="2:10" x14ac:dyDescent="0.25">
      <c r="B7" s="92" t="s">
        <v>80</v>
      </c>
      <c r="C7" s="93">
        <v>22135.47</v>
      </c>
      <c r="D7" s="94">
        <f t="shared" si="0"/>
        <v>1844.6225000000002</v>
      </c>
      <c r="E7" s="95">
        <f t="shared" si="1"/>
        <v>23980.092500000002</v>
      </c>
      <c r="F7" s="204">
        <f t="shared" si="2"/>
        <v>7131.6795095000007</v>
      </c>
      <c r="G7" s="204">
        <f t="shared" si="3"/>
        <v>2038.3078625000003</v>
      </c>
      <c r="H7" s="151">
        <f t="shared" si="4"/>
        <v>33150.079872000002</v>
      </c>
    </row>
    <row r="8" spans="2:10" x14ac:dyDescent="0.25">
      <c r="B8" s="92" t="s">
        <v>81</v>
      </c>
      <c r="C8" s="93">
        <v>20344.07</v>
      </c>
      <c r="D8" s="94">
        <f t="shared" si="0"/>
        <v>1695.3391666666666</v>
      </c>
      <c r="E8" s="95">
        <f t="shared" si="1"/>
        <v>22039.409166666665</v>
      </c>
      <c r="F8" s="204">
        <f t="shared" si="2"/>
        <v>6554.5202861666658</v>
      </c>
      <c r="G8" s="204">
        <f t="shared" si="3"/>
        <v>1873.3497791666666</v>
      </c>
      <c r="H8" s="151">
        <f t="shared" si="4"/>
        <v>30467.279231999997</v>
      </c>
    </row>
    <row r="9" spans="2:10" x14ac:dyDescent="0.25">
      <c r="B9" s="92" t="s">
        <v>82</v>
      </c>
      <c r="C9" s="93">
        <v>19063.8</v>
      </c>
      <c r="D9" s="94">
        <f t="shared" si="0"/>
        <v>1588.6499999999999</v>
      </c>
      <c r="E9" s="95">
        <f t="shared" si="1"/>
        <v>20652.45</v>
      </c>
      <c r="F9" s="204">
        <f t="shared" si="2"/>
        <v>6142.03863</v>
      </c>
      <c r="G9" s="204">
        <f t="shared" si="3"/>
        <v>1755.4582500000001</v>
      </c>
      <c r="H9" s="151">
        <f t="shared" si="4"/>
        <v>28549.94688</v>
      </c>
    </row>
    <row r="10" spans="2:10" x14ac:dyDescent="0.25">
      <c r="B10" s="92" t="s">
        <v>83</v>
      </c>
      <c r="C10" s="93">
        <v>18034.07</v>
      </c>
      <c r="D10" s="94">
        <f t="shared" si="0"/>
        <v>1502.8391666666666</v>
      </c>
      <c r="E10" s="95">
        <f t="shared" si="1"/>
        <v>19536.909166666665</v>
      </c>
      <c r="F10" s="204">
        <f t="shared" si="2"/>
        <v>5810.2767861666662</v>
      </c>
      <c r="G10" s="204">
        <f t="shared" si="3"/>
        <v>1660.6372791666665</v>
      </c>
      <c r="H10" s="151">
        <f t="shared" si="4"/>
        <v>27007.823231999995</v>
      </c>
    </row>
    <row r="11" spans="2:10" x14ac:dyDescent="0.25">
      <c r="B11" s="92" t="s">
        <v>84</v>
      </c>
      <c r="C11" s="93">
        <v>17060.97</v>
      </c>
      <c r="D11" s="94">
        <f t="shared" si="0"/>
        <v>1421.7475000000002</v>
      </c>
      <c r="E11" s="95">
        <f t="shared" si="1"/>
        <v>18482.717500000002</v>
      </c>
      <c r="F11" s="204">
        <f t="shared" si="2"/>
        <v>5496.7601845000008</v>
      </c>
      <c r="G11" s="204">
        <f t="shared" si="3"/>
        <v>1571.0309875000003</v>
      </c>
      <c r="H11" s="151">
        <f t="shared" si="4"/>
        <v>25550.508672000004</v>
      </c>
    </row>
    <row r="12" spans="2:10" s="97" customFormat="1" x14ac:dyDescent="0.25">
      <c r="B12" s="96"/>
    </row>
    <row r="13" spans="2:10" ht="15.75" thickBot="1" x14ac:dyDescent="0.3"/>
    <row r="14" spans="2:10" x14ac:dyDescent="0.25">
      <c r="B14" s="243" t="s">
        <v>85</v>
      </c>
      <c r="C14" s="243" t="s">
        <v>86</v>
      </c>
      <c r="D14" s="243" t="s">
        <v>87</v>
      </c>
      <c r="E14" s="243" t="s">
        <v>2</v>
      </c>
      <c r="F14" s="243" t="s">
        <v>88</v>
      </c>
      <c r="G14" s="243" t="s">
        <v>89</v>
      </c>
      <c r="H14" s="243" t="s">
        <v>90</v>
      </c>
      <c r="I14" s="243" t="s">
        <v>91</v>
      </c>
      <c r="J14" s="243" t="s">
        <v>92</v>
      </c>
    </row>
    <row r="15" spans="2:10" ht="31.15" customHeight="1" thickBot="1" x14ac:dyDescent="0.3">
      <c r="B15" s="244"/>
      <c r="C15" s="244"/>
      <c r="D15" s="244"/>
      <c r="E15" s="244"/>
      <c r="F15" s="244"/>
      <c r="G15" s="244"/>
      <c r="H15" s="244"/>
      <c r="I15" s="244"/>
      <c r="J15" s="244"/>
    </row>
    <row r="16" spans="2:10" ht="15.75" thickBot="1" x14ac:dyDescent="0.3">
      <c r="B16" s="98" t="s">
        <v>93</v>
      </c>
      <c r="C16" s="99">
        <f>fabbisogno!C4+fabbisogno!C5+fabbisogno!C6+fabbisogno!C7</f>
        <v>5</v>
      </c>
      <c r="D16" s="99">
        <v>0</v>
      </c>
      <c r="E16" s="100">
        <f t="shared" ref="E16:E22" si="5">C16</f>
        <v>5</v>
      </c>
      <c r="F16" s="100">
        <v>1</v>
      </c>
      <c r="G16" s="100">
        <v>0</v>
      </c>
      <c r="H16" s="101">
        <f>+E16-F16</f>
        <v>4</v>
      </c>
      <c r="I16" s="101">
        <f>+G16+H16</f>
        <v>4</v>
      </c>
      <c r="J16" s="100"/>
    </row>
    <row r="17" spans="2:10" ht="15.75" thickBot="1" x14ac:dyDescent="0.3">
      <c r="B17" s="98" t="s">
        <v>94</v>
      </c>
      <c r="C17" s="99">
        <f>fabbisogno!C8+fabbisogno!C9+fabbisogno!C10+fabbisogno!C11+fabbisogno!C12</f>
        <v>6</v>
      </c>
      <c r="D17" s="99">
        <v>0</v>
      </c>
      <c r="E17" s="100">
        <f t="shared" si="5"/>
        <v>6</v>
      </c>
      <c r="F17" s="100">
        <f>fabbisogno!D8+fabbisogno!D9+fabbisogno!D10+fabbisogno!D11+fabbisogno!D12</f>
        <v>5</v>
      </c>
      <c r="G17" s="100">
        <v>0</v>
      </c>
      <c r="H17" s="101">
        <f>+E17-F17</f>
        <v>1</v>
      </c>
      <c r="I17" s="101">
        <f t="shared" ref="I17:I22" si="6">+G17+H17</f>
        <v>1</v>
      </c>
      <c r="J17" s="246"/>
    </row>
    <row r="18" spans="2:10" ht="15.75" thickBot="1" x14ac:dyDescent="0.3">
      <c r="B18" s="102" t="s">
        <v>53</v>
      </c>
      <c r="C18" s="103">
        <f>fabbisogno!C13+fabbisogno!C14+fabbisogno!C15+fabbisogno!C16+fabbisogno!C17+fabbisogno!C18+fabbisogno!C19+fabbisogno!C20+fabbisogno!C21</f>
        <v>30</v>
      </c>
      <c r="D18" s="103">
        <v>0</v>
      </c>
      <c r="E18" s="104">
        <f t="shared" si="5"/>
        <v>30</v>
      </c>
      <c r="F18" s="104">
        <f>fabbisogno!D13+fabbisogno!D14+fabbisogno!D15+fabbisogno!D16+fabbisogno!D17+fabbisogno!D18+fabbisogno!D19+fabbisogno!D20+fabbisogno!D21</f>
        <v>10</v>
      </c>
      <c r="G18" s="104">
        <v>0</v>
      </c>
      <c r="H18" s="105">
        <f>+E18-F18</f>
        <v>20</v>
      </c>
      <c r="I18" s="101">
        <f t="shared" si="6"/>
        <v>20</v>
      </c>
      <c r="J18" s="247"/>
    </row>
    <row r="19" spans="2:10" ht="15.75" thickBot="1" x14ac:dyDescent="0.3">
      <c r="B19" s="106" t="s">
        <v>6</v>
      </c>
      <c r="C19" s="107">
        <f>fabbisogno!C22+fabbisogno!C23+fabbisogno!C24+fabbisogno!C25+fabbisogno!C26</f>
        <v>102</v>
      </c>
      <c r="D19" s="107">
        <v>0</v>
      </c>
      <c r="E19" s="108">
        <f t="shared" si="5"/>
        <v>102</v>
      </c>
      <c r="F19" s="108">
        <f>fabbisogno!D22+fabbisogno!D23+fabbisogno!D24+fabbisogno!D25+fabbisogno!D26</f>
        <v>73</v>
      </c>
      <c r="G19" s="108">
        <v>0</v>
      </c>
      <c r="H19" s="109">
        <f>+E19-F19</f>
        <v>29</v>
      </c>
      <c r="I19" s="172">
        <f t="shared" si="6"/>
        <v>29</v>
      </c>
      <c r="J19" s="173"/>
    </row>
    <row r="20" spans="2:10" x14ac:dyDescent="0.25">
      <c r="B20" s="169" t="s">
        <v>95</v>
      </c>
      <c r="C20" s="176">
        <f>fabbisogno!C27</f>
        <v>3</v>
      </c>
      <c r="D20" s="176">
        <v>0</v>
      </c>
      <c r="E20" s="176">
        <f t="shared" si="5"/>
        <v>3</v>
      </c>
      <c r="F20" s="176">
        <f>fabbisogno!D27</f>
        <v>3</v>
      </c>
      <c r="G20" s="176">
        <v>0</v>
      </c>
      <c r="H20" s="177">
        <f>+E20-F20</f>
        <v>0</v>
      </c>
      <c r="I20" s="178">
        <f t="shared" si="6"/>
        <v>0</v>
      </c>
      <c r="J20" s="248"/>
    </row>
    <row r="21" spans="2:10" x14ac:dyDescent="0.25">
      <c r="B21" s="170" t="s">
        <v>96</v>
      </c>
      <c r="C21" s="168">
        <f>fabbisogno!C28</f>
        <v>39</v>
      </c>
      <c r="D21" s="168">
        <v>0</v>
      </c>
      <c r="E21" s="168">
        <f t="shared" si="5"/>
        <v>39</v>
      </c>
      <c r="F21" s="168">
        <f>fabbisogno!D28</f>
        <v>39</v>
      </c>
      <c r="G21" s="168">
        <v>0</v>
      </c>
      <c r="H21" s="179">
        <f>+E21-F21-G21</f>
        <v>0</v>
      </c>
      <c r="I21" s="179">
        <f t="shared" si="6"/>
        <v>0</v>
      </c>
      <c r="J21" s="248"/>
    </row>
    <row r="22" spans="2:10" x14ac:dyDescent="0.25">
      <c r="B22" s="170" t="s">
        <v>97</v>
      </c>
      <c r="C22" s="168">
        <f>fabbisogno!C29+fabbisogno!C30</f>
        <v>5</v>
      </c>
      <c r="D22" s="168">
        <v>0</v>
      </c>
      <c r="E22" s="168">
        <f t="shared" si="5"/>
        <v>5</v>
      </c>
      <c r="F22" s="168">
        <f>fabbisogno!D29+fabbisogno!D30</f>
        <v>5</v>
      </c>
      <c r="G22" s="168">
        <v>0</v>
      </c>
      <c r="H22" s="179">
        <f>+E22-F22-G22</f>
        <v>0</v>
      </c>
      <c r="I22" s="179">
        <f t="shared" si="6"/>
        <v>0</v>
      </c>
      <c r="J22" s="180"/>
    </row>
    <row r="23" spans="2:10" ht="15.75" thickBot="1" x14ac:dyDescent="0.3">
      <c r="B23" s="171" t="s">
        <v>98</v>
      </c>
      <c r="C23" s="181">
        <f>SUM(C16:C22)</f>
        <v>190</v>
      </c>
      <c r="D23" s="181">
        <v>0</v>
      </c>
      <c r="E23" s="181">
        <f>SUM(E16:E22)</f>
        <v>190</v>
      </c>
      <c r="F23" s="181">
        <f>SUM(F16:F22)</f>
        <v>136</v>
      </c>
      <c r="G23" s="181">
        <f>SUM(G16:G22)</f>
        <v>0</v>
      </c>
      <c r="H23" s="181">
        <f>SUM(H16:H22)</f>
        <v>54</v>
      </c>
      <c r="I23" s="181">
        <f>SUM(I16:I22)</f>
        <v>54</v>
      </c>
      <c r="J23" s="182"/>
    </row>
    <row r="24" spans="2:10" ht="30.75" thickBot="1" x14ac:dyDescent="0.3">
      <c r="B24" s="112" t="s">
        <v>99</v>
      </c>
      <c r="C24" s="113">
        <f>SUM(C16:C22)</f>
        <v>190</v>
      </c>
      <c r="D24" s="113">
        <v>0</v>
      </c>
      <c r="E24" s="113">
        <f>E23</f>
        <v>190</v>
      </c>
      <c r="F24" s="174"/>
      <c r="G24" s="175"/>
      <c r="H24" s="175"/>
      <c r="I24" s="175"/>
      <c r="J24" s="114"/>
    </row>
    <row r="26" spans="2:10" x14ac:dyDescent="0.25">
      <c r="B26" s="115" t="s">
        <v>135</v>
      </c>
    </row>
    <row r="27" spans="2:10" ht="15.75" thickBot="1" x14ac:dyDescent="0.3"/>
    <row r="28" spans="2:10" ht="14.45" customHeight="1" x14ac:dyDescent="0.25">
      <c r="B28" s="243" t="s">
        <v>85</v>
      </c>
      <c r="C28" s="243" t="s">
        <v>86</v>
      </c>
      <c r="D28" s="243" t="s">
        <v>100</v>
      </c>
      <c r="E28" s="243" t="s">
        <v>101</v>
      </c>
      <c r="F28" s="252" t="s">
        <v>102</v>
      </c>
      <c r="G28" s="239" t="s">
        <v>103</v>
      </c>
      <c r="H28" s="239" t="s">
        <v>104</v>
      </c>
      <c r="I28" s="241" t="s">
        <v>105</v>
      </c>
      <c r="J28" s="241" t="s">
        <v>106</v>
      </c>
    </row>
    <row r="29" spans="2:10" ht="27.6" customHeight="1" thickBot="1" x14ac:dyDescent="0.3">
      <c r="B29" s="244"/>
      <c r="C29" s="244"/>
      <c r="D29" s="244"/>
      <c r="E29" s="244"/>
      <c r="F29" s="240"/>
      <c r="G29" s="240"/>
      <c r="H29" s="240"/>
      <c r="I29" s="242"/>
      <c r="J29" s="242"/>
    </row>
    <row r="30" spans="2:10" ht="15.75" thickBot="1" x14ac:dyDescent="0.3">
      <c r="B30" s="98" t="s">
        <v>93</v>
      </c>
      <c r="C30" s="111">
        <f>C16</f>
        <v>5</v>
      </c>
      <c r="D30" s="116">
        <v>0</v>
      </c>
      <c r="E30" s="117">
        <f t="shared" ref="E30:E36" si="7">+C30+D30</f>
        <v>5</v>
      </c>
      <c r="F30" s="118">
        <f t="shared" ref="F30:F36" si="8">+E30*E5</f>
        <v>216554.5</v>
      </c>
      <c r="G30" s="119">
        <f>+F30*(23.8%+4.88%)</f>
        <v>62107.830600000001</v>
      </c>
      <c r="H30" s="119">
        <f>+F30*8.5%</f>
        <v>18407.1325</v>
      </c>
      <c r="I30" s="120">
        <f>+F30*1.06%</f>
        <v>2295.4776999999999</v>
      </c>
      <c r="J30" s="119">
        <f>+F30+G30+H30+I30</f>
        <v>299364.94079999998</v>
      </c>
    </row>
    <row r="31" spans="2:10" ht="15.75" thickBot="1" x14ac:dyDescent="0.3">
      <c r="B31" s="98" t="s">
        <v>94</v>
      </c>
      <c r="C31" s="111">
        <f t="shared" ref="C31:C36" si="9">C17</f>
        <v>6</v>
      </c>
      <c r="D31" s="116">
        <v>0</v>
      </c>
      <c r="E31" s="117">
        <f t="shared" si="7"/>
        <v>6</v>
      </c>
      <c r="F31" s="118">
        <f t="shared" si="8"/>
        <v>165437.09000000003</v>
      </c>
      <c r="G31" s="119">
        <f t="shared" ref="G31:G36" si="10">+F31*(23.8%+4.88%)</f>
        <v>47447.357412000005</v>
      </c>
      <c r="H31" s="119">
        <f t="shared" ref="H31:H36" si="11">+F31*8.5%</f>
        <v>14062.152650000004</v>
      </c>
      <c r="I31" s="120">
        <f t="shared" ref="I31:I36" si="12">+F31*1.06%</f>
        <v>1753.6331540000003</v>
      </c>
      <c r="J31" s="119">
        <f t="shared" ref="J31:J36" si="13">+F31+G31+H31+I31</f>
        <v>228700.23321600005</v>
      </c>
    </row>
    <row r="32" spans="2:10" ht="15.75" thickBot="1" x14ac:dyDescent="0.3">
      <c r="B32" s="102" t="s">
        <v>53</v>
      </c>
      <c r="C32" s="111">
        <f t="shared" si="9"/>
        <v>30</v>
      </c>
      <c r="D32" s="116">
        <v>0</v>
      </c>
      <c r="E32" s="117">
        <f t="shared" si="7"/>
        <v>30</v>
      </c>
      <c r="F32" s="118">
        <f t="shared" si="8"/>
        <v>719402.77500000002</v>
      </c>
      <c r="G32" s="119">
        <f t="shared" si="10"/>
        <v>206324.71587000001</v>
      </c>
      <c r="H32" s="119">
        <f t="shared" si="11"/>
        <v>61149.235875000006</v>
      </c>
      <c r="I32" s="120">
        <f t="shared" si="12"/>
        <v>7625.6694150000003</v>
      </c>
      <c r="J32" s="119">
        <f t="shared" si="13"/>
        <v>994502.39616000012</v>
      </c>
    </row>
    <row r="33" spans="2:11" ht="15.75" thickBot="1" x14ac:dyDescent="0.3">
      <c r="B33" s="106" t="s">
        <v>6</v>
      </c>
      <c r="C33" s="111">
        <f t="shared" si="9"/>
        <v>102</v>
      </c>
      <c r="D33" s="116">
        <v>0</v>
      </c>
      <c r="E33" s="117">
        <f t="shared" si="7"/>
        <v>102</v>
      </c>
      <c r="F33" s="118">
        <f t="shared" si="8"/>
        <v>2248019.7349999999</v>
      </c>
      <c r="G33" s="119">
        <f t="shared" si="10"/>
        <v>644732.05999799992</v>
      </c>
      <c r="H33" s="119">
        <f t="shared" si="11"/>
        <v>191081.677475</v>
      </c>
      <c r="I33" s="120">
        <f t="shared" si="12"/>
        <v>23829.009190999997</v>
      </c>
      <c r="J33" s="119">
        <f t="shared" si="13"/>
        <v>3107662.4816639996</v>
      </c>
    </row>
    <row r="34" spans="2:11" ht="15.75" thickBot="1" x14ac:dyDescent="0.3">
      <c r="B34" s="110" t="s">
        <v>95</v>
      </c>
      <c r="C34" s="111">
        <f t="shared" si="9"/>
        <v>3</v>
      </c>
      <c r="D34" s="116">
        <v>0</v>
      </c>
      <c r="E34" s="117">
        <f t="shared" si="7"/>
        <v>3</v>
      </c>
      <c r="F34" s="118">
        <f t="shared" si="8"/>
        <v>61957.350000000006</v>
      </c>
      <c r="G34" s="119">
        <f t="shared" si="10"/>
        <v>17769.367980000003</v>
      </c>
      <c r="H34" s="119">
        <f t="shared" si="11"/>
        <v>5266.3747500000009</v>
      </c>
      <c r="I34" s="120">
        <f t="shared" si="12"/>
        <v>656.74791000000005</v>
      </c>
      <c r="J34" s="119">
        <f t="shared" si="13"/>
        <v>85649.840640000024</v>
      </c>
    </row>
    <row r="35" spans="2:11" ht="15.75" thickBot="1" x14ac:dyDescent="0.3">
      <c r="B35" s="110" t="s">
        <v>96</v>
      </c>
      <c r="C35" s="111">
        <f t="shared" si="9"/>
        <v>39</v>
      </c>
      <c r="D35" s="116">
        <v>0</v>
      </c>
      <c r="E35" s="117">
        <f t="shared" si="7"/>
        <v>39</v>
      </c>
      <c r="F35" s="118">
        <f t="shared" si="8"/>
        <v>761939.4574999999</v>
      </c>
      <c r="G35" s="119">
        <f t="shared" si="10"/>
        <v>218524.23641099996</v>
      </c>
      <c r="H35" s="119">
        <f t="shared" si="11"/>
        <v>64764.853887499994</v>
      </c>
      <c r="I35" s="120">
        <f t="shared" si="12"/>
        <v>8076.558249499999</v>
      </c>
      <c r="J35" s="119">
        <f t="shared" si="13"/>
        <v>1053305.106048</v>
      </c>
    </row>
    <row r="36" spans="2:11" ht="15.75" thickBot="1" x14ac:dyDescent="0.3">
      <c r="B36" s="98" t="s">
        <v>97</v>
      </c>
      <c r="C36" s="111">
        <f t="shared" si="9"/>
        <v>5</v>
      </c>
      <c r="D36" s="121">
        <v>0</v>
      </c>
      <c r="E36" s="122">
        <f t="shared" si="7"/>
        <v>5</v>
      </c>
      <c r="F36" s="118">
        <f t="shared" si="8"/>
        <v>92413.587500000009</v>
      </c>
      <c r="G36" s="119">
        <f t="shared" si="10"/>
        <v>26504.216895000001</v>
      </c>
      <c r="H36" s="119">
        <f t="shared" si="11"/>
        <v>7855.1549375000013</v>
      </c>
      <c r="I36" s="120">
        <f t="shared" si="12"/>
        <v>979.58402750000005</v>
      </c>
      <c r="J36" s="119">
        <f t="shared" si="13"/>
        <v>127752.54336000001</v>
      </c>
    </row>
    <row r="37" spans="2:11" ht="15.75" thickBot="1" x14ac:dyDescent="0.3">
      <c r="B37" s="112" t="s">
        <v>98</v>
      </c>
      <c r="C37" s="123">
        <f>SUM(C30:C36)</f>
        <v>190</v>
      </c>
      <c r="D37" s="124">
        <f t="shared" ref="D37:J37" si="14">SUM(D30:D36)</f>
        <v>0</v>
      </c>
      <c r="E37" s="125">
        <f t="shared" si="14"/>
        <v>190</v>
      </c>
      <c r="F37" s="126">
        <f t="shared" si="14"/>
        <v>4265724.4950000001</v>
      </c>
      <c r="G37" s="126">
        <f t="shared" si="14"/>
        <v>1223409.785166</v>
      </c>
      <c r="H37" s="126">
        <f t="shared" si="14"/>
        <v>362586.58207500004</v>
      </c>
      <c r="I37" s="127">
        <f t="shared" si="14"/>
        <v>45216.679646999997</v>
      </c>
      <c r="J37" s="126">
        <f t="shared" si="14"/>
        <v>5896937.5418880004</v>
      </c>
    </row>
    <row r="38" spans="2:11" x14ac:dyDescent="0.25">
      <c r="J38" s="128"/>
    </row>
    <row r="39" spans="2:11" ht="17.45" customHeight="1" x14ac:dyDescent="0.25">
      <c r="B39" s="245" t="s">
        <v>107</v>
      </c>
      <c r="C39" s="245"/>
      <c r="D39" s="245"/>
      <c r="E39" s="245"/>
      <c r="F39" s="245"/>
      <c r="G39" s="245"/>
      <c r="H39" s="245"/>
      <c r="I39" s="245"/>
      <c r="J39" s="245"/>
    </row>
    <row r="40" spans="2:11" ht="15.75" thickBot="1" x14ac:dyDescent="0.3"/>
    <row r="41" spans="2:11" ht="18.600000000000001" customHeight="1" x14ac:dyDescent="0.25">
      <c r="B41" s="243" t="s">
        <v>85</v>
      </c>
      <c r="C41" s="243" t="s">
        <v>86</v>
      </c>
      <c r="D41" s="243" t="s">
        <v>100</v>
      </c>
      <c r="E41" s="243" t="s">
        <v>108</v>
      </c>
      <c r="F41" s="252" t="s">
        <v>102</v>
      </c>
      <c r="G41" s="239" t="s">
        <v>103</v>
      </c>
      <c r="H41" s="239" t="s">
        <v>104</v>
      </c>
      <c r="I41" s="241" t="s">
        <v>105</v>
      </c>
      <c r="J41" s="241" t="s">
        <v>106</v>
      </c>
    </row>
    <row r="42" spans="2:11" ht="25.15" customHeight="1" thickBot="1" x14ac:dyDescent="0.3">
      <c r="B42" s="244"/>
      <c r="C42" s="244"/>
      <c r="D42" s="244"/>
      <c r="E42" s="244"/>
      <c r="F42" s="240"/>
      <c r="G42" s="240"/>
      <c r="H42" s="240"/>
      <c r="I42" s="242"/>
      <c r="J42" s="242"/>
    </row>
    <row r="43" spans="2:11" ht="29.25" thickBot="1" x14ac:dyDescent="0.3">
      <c r="B43" s="98" t="s">
        <v>145</v>
      </c>
      <c r="C43" s="98">
        <v>1</v>
      </c>
      <c r="D43" s="98">
        <v>0</v>
      </c>
      <c r="E43" s="98">
        <f t="shared" ref="E43:E48" si="15">+C43+D43</f>
        <v>1</v>
      </c>
      <c r="F43" s="129">
        <f t="shared" ref="F43:F49" si="16">+E43*E5</f>
        <v>43310.9</v>
      </c>
      <c r="G43" s="119">
        <f>+F43*(23.8%+4.88%)</f>
        <v>12421.56612</v>
      </c>
      <c r="H43" s="119">
        <f>+F43*8.5%</f>
        <v>3681.4265000000005</v>
      </c>
      <c r="I43" s="120">
        <f>+F43*1.06%</f>
        <v>459.09554000000003</v>
      </c>
      <c r="J43" s="119">
        <f>+F43+G43+H43+I43</f>
        <v>59872.988160000001</v>
      </c>
    </row>
    <row r="44" spans="2:11" ht="15.75" thickBot="1" x14ac:dyDescent="0.3">
      <c r="B44" s="98" t="s">
        <v>153</v>
      </c>
      <c r="C44" s="98">
        <v>1</v>
      </c>
      <c r="D44" s="98">
        <v>0</v>
      </c>
      <c r="E44" s="98">
        <f t="shared" si="15"/>
        <v>1</v>
      </c>
      <c r="F44" s="129">
        <f>+E44*E7</f>
        <v>23980.092500000002</v>
      </c>
      <c r="G44" s="119">
        <f t="shared" ref="G44:G49" si="17">+F44*(23.8%+4.88%)</f>
        <v>6877.4905290000006</v>
      </c>
      <c r="H44" s="119">
        <f t="shared" ref="H44:H49" si="18">+F44*8.5%</f>
        <v>2038.3078625000003</v>
      </c>
      <c r="I44" s="120">
        <f>+F44*1.06%</f>
        <v>254.18898050000001</v>
      </c>
      <c r="J44" s="119">
        <f t="shared" ref="J44:J49" si="19">+F44+G44+H44+I44</f>
        <v>33150.079872000002</v>
      </c>
    </row>
    <row r="45" spans="2:11" ht="29.25" thickBot="1" x14ac:dyDescent="0.3">
      <c r="B45" s="102" t="s">
        <v>146</v>
      </c>
      <c r="C45" s="102">
        <v>6</v>
      </c>
      <c r="D45" s="102">
        <v>0</v>
      </c>
      <c r="E45" s="98">
        <f t="shared" si="15"/>
        <v>6</v>
      </c>
      <c r="F45" s="129">
        <f t="shared" si="16"/>
        <v>143880.55500000002</v>
      </c>
      <c r="G45" s="119">
        <f t="shared" si="17"/>
        <v>41264.943174000007</v>
      </c>
      <c r="H45" s="119">
        <f t="shared" si="18"/>
        <v>12229.847175000003</v>
      </c>
      <c r="I45" s="120">
        <f>+F45*1.06%</f>
        <v>1525.1338830000002</v>
      </c>
      <c r="J45" s="119">
        <f t="shared" si="19"/>
        <v>198900.47923200004</v>
      </c>
    </row>
    <row r="46" spans="2:11" ht="29.25" thickBot="1" x14ac:dyDescent="0.3">
      <c r="B46" s="106" t="s">
        <v>147</v>
      </c>
      <c r="C46" s="106">
        <v>3</v>
      </c>
      <c r="D46" s="130">
        <v>0</v>
      </c>
      <c r="E46" s="131">
        <f t="shared" si="15"/>
        <v>3</v>
      </c>
      <c r="F46" s="129">
        <f t="shared" si="16"/>
        <v>66118.227499999994</v>
      </c>
      <c r="G46" s="119">
        <f t="shared" si="17"/>
        <v>18962.707646999999</v>
      </c>
      <c r="H46" s="119">
        <f t="shared" si="18"/>
        <v>5620.0493374999996</v>
      </c>
      <c r="I46" s="120">
        <f>+F46*1.06%</f>
        <v>700.85321149999993</v>
      </c>
      <c r="J46" s="119">
        <f t="shared" si="19"/>
        <v>91401.837695999988</v>
      </c>
    </row>
    <row r="47" spans="2:11" ht="15.75" thickBot="1" x14ac:dyDescent="0.3">
      <c r="B47" s="110" t="s">
        <v>95</v>
      </c>
      <c r="C47" s="110">
        <v>0</v>
      </c>
      <c r="D47" s="110">
        <v>0</v>
      </c>
      <c r="E47" s="98">
        <f t="shared" si="15"/>
        <v>0</v>
      </c>
      <c r="F47" s="129">
        <f t="shared" si="16"/>
        <v>0</v>
      </c>
      <c r="G47" s="119">
        <f t="shared" si="17"/>
        <v>0</v>
      </c>
      <c r="H47" s="119">
        <f t="shared" si="18"/>
        <v>0</v>
      </c>
      <c r="I47" s="120">
        <f>+F47*1.06%</f>
        <v>0</v>
      </c>
      <c r="J47" s="119">
        <f t="shared" si="19"/>
        <v>0</v>
      </c>
    </row>
    <row r="48" spans="2:11" ht="15.75" thickBot="1" x14ac:dyDescent="0.3">
      <c r="B48" s="110" t="s">
        <v>96</v>
      </c>
      <c r="C48" s="110">
        <v>0</v>
      </c>
      <c r="D48" s="110">
        <v>0</v>
      </c>
      <c r="E48" s="98">
        <f t="shared" si="15"/>
        <v>0</v>
      </c>
      <c r="F48" s="129">
        <f t="shared" si="16"/>
        <v>0</v>
      </c>
      <c r="G48" s="119">
        <f t="shared" si="17"/>
        <v>0</v>
      </c>
      <c r="H48" s="119">
        <f t="shared" si="18"/>
        <v>0</v>
      </c>
      <c r="I48" s="120">
        <f>+F48*1%</f>
        <v>0</v>
      </c>
      <c r="J48" s="119">
        <f t="shared" si="19"/>
        <v>0</v>
      </c>
      <c r="K48" s="132"/>
    </row>
    <row r="49" spans="2:13" ht="15.75" thickBot="1" x14ac:dyDescent="0.3">
      <c r="B49" s="98" t="s">
        <v>97</v>
      </c>
      <c r="C49" s="110">
        <v>0</v>
      </c>
      <c r="D49" s="110">
        <v>0</v>
      </c>
      <c r="E49" s="98">
        <v>0</v>
      </c>
      <c r="F49" s="129">
        <f t="shared" si="16"/>
        <v>0</v>
      </c>
      <c r="G49" s="119">
        <f t="shared" si="17"/>
        <v>0</v>
      </c>
      <c r="H49" s="119">
        <f t="shared" si="18"/>
        <v>0</v>
      </c>
      <c r="I49" s="120">
        <f>+F49*1%</f>
        <v>0</v>
      </c>
      <c r="J49" s="119">
        <f t="shared" si="19"/>
        <v>0</v>
      </c>
      <c r="K49" s="132"/>
    </row>
    <row r="50" spans="2:13" ht="15.75" thickBot="1" x14ac:dyDescent="0.3">
      <c r="B50" s="112" t="s">
        <v>98</v>
      </c>
      <c r="C50" s="133">
        <f t="shared" ref="C50:J50" si="20">SUM(C43:C49)</f>
        <v>11</v>
      </c>
      <c r="D50" s="134">
        <f t="shared" si="20"/>
        <v>0</v>
      </c>
      <c r="E50" s="134">
        <f t="shared" si="20"/>
        <v>11</v>
      </c>
      <c r="F50" s="126">
        <f t="shared" si="20"/>
        <v>277289.77500000002</v>
      </c>
      <c r="G50" s="126">
        <f t="shared" si="20"/>
        <v>79526.707470000008</v>
      </c>
      <c r="H50" s="126">
        <f t="shared" si="20"/>
        <v>23569.630875000003</v>
      </c>
      <c r="I50" s="127">
        <f t="shared" si="20"/>
        <v>2939.2716150000001</v>
      </c>
      <c r="J50" s="126">
        <f t="shared" si="20"/>
        <v>383325.38496000005</v>
      </c>
    </row>
    <row r="52" spans="2:13" ht="24.6" customHeight="1" thickBot="1" x14ac:dyDescent="0.3">
      <c r="B52" s="245" t="s">
        <v>109</v>
      </c>
      <c r="C52" s="245"/>
      <c r="D52" s="245"/>
      <c r="E52" s="245"/>
      <c r="F52" s="245"/>
      <c r="G52" s="245"/>
      <c r="H52" s="245"/>
      <c r="I52" s="245"/>
      <c r="J52" s="245"/>
    </row>
    <row r="53" spans="2:13" ht="24.6" customHeight="1" x14ac:dyDescent="0.25">
      <c r="B53" s="135"/>
      <c r="C53" s="135"/>
      <c r="D53" s="135"/>
      <c r="E53" s="135"/>
      <c r="F53" s="249" t="s">
        <v>110</v>
      </c>
      <c r="G53" s="239" t="s">
        <v>103</v>
      </c>
      <c r="H53" s="239" t="s">
        <v>104</v>
      </c>
      <c r="I53" s="252" t="s">
        <v>105</v>
      </c>
      <c r="J53" s="252" t="s">
        <v>106</v>
      </c>
    </row>
    <row r="54" spans="2:13" ht="15.75" thickBot="1" x14ac:dyDescent="0.3">
      <c r="F54" s="250"/>
      <c r="G54" s="251"/>
      <c r="H54" s="251"/>
      <c r="I54" s="251"/>
      <c r="J54" s="251"/>
    </row>
    <row r="55" spans="2:13" ht="15.75" thickBot="1" x14ac:dyDescent="0.3">
      <c r="E55" s="136" t="s">
        <v>111</v>
      </c>
      <c r="F55" s="137">
        <f>(40000+40000+40000+40000+28000)+(168000*20%)</f>
        <v>221600</v>
      </c>
      <c r="G55" s="138">
        <f>+F55*(23.8%+4.88%*0.85)</f>
        <v>61932.768000000004</v>
      </c>
      <c r="H55" s="119">
        <f>+F55*8.5%</f>
        <v>18836</v>
      </c>
      <c r="I55" s="120">
        <f>+F55*1.06%</f>
        <v>2348.96</v>
      </c>
      <c r="J55" s="119">
        <f>+F55+G55+H55+I55</f>
        <v>304717.728</v>
      </c>
    </row>
    <row r="56" spans="2:13" ht="15.75" thickBot="1" x14ac:dyDescent="0.3">
      <c r="E56" s="136" t="s">
        <v>112</v>
      </c>
      <c r="F56" s="137">
        <v>790022</v>
      </c>
      <c r="G56" s="119">
        <f>+F56*23.8%</f>
        <v>188025.236</v>
      </c>
      <c r="H56" s="119">
        <f>+F56*8.5%</f>
        <v>67151.87000000001</v>
      </c>
      <c r="I56" s="120">
        <f>+F56*1.06%</f>
        <v>8374.2332000000006</v>
      </c>
      <c r="J56" s="119">
        <f>+F56+G56+H56+I56</f>
        <v>1053573.3392</v>
      </c>
    </row>
    <row r="57" spans="2:13" ht="15.75" thickBot="1" x14ac:dyDescent="0.3">
      <c r="E57" s="136" t="s">
        <v>113</v>
      </c>
      <c r="F57" s="137">
        <v>50000</v>
      </c>
      <c r="G57" s="119">
        <f>+F57*23.8%</f>
        <v>11900</v>
      </c>
      <c r="H57" s="119">
        <f>+F57*8.5%</f>
        <v>4250</v>
      </c>
      <c r="I57" s="120">
        <f>+F57*1.06%</f>
        <v>530</v>
      </c>
      <c r="J57" s="119">
        <f>+F57+G57+H57+I57</f>
        <v>66680</v>
      </c>
    </row>
    <row r="58" spans="2:13" ht="15.75" thickBot="1" x14ac:dyDescent="0.3">
      <c r="E58" s="136" t="s">
        <v>114</v>
      </c>
      <c r="F58" s="137">
        <v>80520</v>
      </c>
      <c r="G58" s="119">
        <f>+F58*23.8%</f>
        <v>19163.760000000002</v>
      </c>
      <c r="H58" s="119">
        <f>+F58*8.5%</f>
        <v>6844.2000000000007</v>
      </c>
      <c r="I58" s="120">
        <f>+F58*1.06%</f>
        <v>853.51200000000006</v>
      </c>
      <c r="J58" s="119">
        <f>+F58+G58+H58+I58</f>
        <v>107381.47200000001</v>
      </c>
    </row>
    <row r="59" spans="2:13" ht="15.75" thickBot="1" x14ac:dyDescent="0.3">
      <c r="E59" s="139" t="s">
        <v>2</v>
      </c>
      <c r="F59" s="140">
        <f>SUM(F55:F58)</f>
        <v>1142142</v>
      </c>
      <c r="G59" s="141">
        <f>SUM(G55:G58)</f>
        <v>281021.76400000002</v>
      </c>
      <c r="H59" s="141">
        <f>SUM(H55:H58)</f>
        <v>97082.07</v>
      </c>
      <c r="I59" s="140">
        <f>SUM(I55:I58)</f>
        <v>12106.705200000002</v>
      </c>
      <c r="J59" s="141">
        <f>SUM(J55:J58)</f>
        <v>1532352.5392</v>
      </c>
    </row>
    <row r="60" spans="2:13" x14ac:dyDescent="0.25">
      <c r="E60" s="142" t="s">
        <v>115</v>
      </c>
    </row>
    <row r="61" spans="2:13" ht="15.75" thickBot="1" x14ac:dyDescent="0.3">
      <c r="K61" s="184" t="s">
        <v>141</v>
      </c>
      <c r="L61" s="184" t="s">
        <v>142</v>
      </c>
      <c r="M61" s="184" t="s">
        <v>143</v>
      </c>
    </row>
    <row r="62" spans="2:13" ht="15.75" thickBot="1" x14ac:dyDescent="0.3">
      <c r="E62" s="143" t="s">
        <v>116</v>
      </c>
      <c r="F62" s="144"/>
      <c r="G62" s="144"/>
      <c r="H62" s="144"/>
      <c r="I62" s="145"/>
      <c r="J62" s="146">
        <f>K62+L62+M62</f>
        <v>110000</v>
      </c>
      <c r="K62" s="83">
        <v>9000</v>
      </c>
      <c r="L62" s="83">
        <v>34000</v>
      </c>
      <c r="M62" s="83">
        <v>67000</v>
      </c>
    </row>
    <row r="63" spans="2:13" x14ac:dyDescent="0.25">
      <c r="E63" s="147"/>
      <c r="F63" s="148"/>
      <c r="G63" s="148"/>
      <c r="H63" s="148"/>
      <c r="I63" s="148"/>
      <c r="J63" s="149"/>
    </row>
    <row r="64" spans="2:13" x14ac:dyDescent="0.25">
      <c r="E64" s="150" t="s">
        <v>117</v>
      </c>
      <c r="F64" s="151">
        <f>94531+(94531*10%)</f>
        <v>103984.1</v>
      </c>
      <c r="G64" s="152">
        <f>+F64*(23.8%+4.88%)</f>
        <v>29822.639880000002</v>
      </c>
      <c r="H64" s="152">
        <f>+F64*8.5%</f>
        <v>8838.6485000000011</v>
      </c>
      <c r="I64" s="151">
        <v>0</v>
      </c>
      <c r="J64" s="152">
        <f>+F64+G64+H64+I64</f>
        <v>142645.38838000002</v>
      </c>
    </row>
    <row r="65" spans="2:11" x14ac:dyDescent="0.25">
      <c r="E65" s="147"/>
      <c r="F65" s="153"/>
      <c r="G65" s="153"/>
      <c r="H65" s="153"/>
      <c r="I65" s="153"/>
      <c r="J65" s="153"/>
    </row>
    <row r="66" spans="2:11" x14ac:dyDescent="0.25">
      <c r="E66" s="147"/>
      <c r="F66" s="153"/>
      <c r="G66" s="153"/>
      <c r="H66" s="154" t="s">
        <v>118</v>
      </c>
      <c r="I66" s="151"/>
      <c r="J66" s="155">
        <f>+J62+J64</f>
        <v>252645.38838000002</v>
      </c>
    </row>
    <row r="67" spans="2:11" x14ac:dyDescent="0.25">
      <c r="E67" s="147"/>
      <c r="F67" s="153"/>
      <c r="G67" s="153"/>
      <c r="H67" s="149"/>
      <c r="I67" s="153"/>
      <c r="J67" s="153"/>
    </row>
    <row r="68" spans="2:11" x14ac:dyDescent="0.25">
      <c r="B68" s="253" t="s">
        <v>119</v>
      </c>
      <c r="C68" s="253"/>
      <c r="D68" s="253"/>
      <c r="E68" s="253"/>
      <c r="F68" s="253"/>
      <c r="H68" s="115"/>
      <c r="J68" s="132"/>
    </row>
    <row r="69" spans="2:11" ht="15.75" thickBot="1" x14ac:dyDescent="0.3"/>
    <row r="70" spans="2:11" ht="15.75" thickBot="1" x14ac:dyDescent="0.3">
      <c r="B70" s="156" t="s">
        <v>120</v>
      </c>
      <c r="C70" s="157"/>
      <c r="D70" s="157"/>
      <c r="E70" s="158"/>
      <c r="F70" s="159">
        <f>+J37</f>
        <v>5896937.5418880004</v>
      </c>
    </row>
    <row r="71" spans="2:11" ht="15.75" thickBot="1" x14ac:dyDescent="0.3">
      <c r="B71" s="156" t="s">
        <v>121</v>
      </c>
      <c r="C71" s="157"/>
      <c r="D71" s="157"/>
      <c r="E71" s="158"/>
      <c r="F71" s="159">
        <f>J50</f>
        <v>383325.38496000005</v>
      </c>
      <c r="J71" s="132"/>
    </row>
    <row r="72" spans="2:11" ht="15.75" thickBot="1" x14ac:dyDescent="0.3">
      <c r="B72" s="156" t="s">
        <v>122</v>
      </c>
      <c r="C72" s="157"/>
      <c r="D72" s="157"/>
      <c r="E72" s="158"/>
      <c r="F72" s="159">
        <f>+J59</f>
        <v>1532352.5392</v>
      </c>
    </row>
    <row r="73" spans="2:11" ht="15.75" thickBot="1" x14ac:dyDescent="0.3">
      <c r="B73" s="156" t="s">
        <v>123</v>
      </c>
      <c r="C73" s="157"/>
      <c r="D73" s="157"/>
      <c r="E73" s="158"/>
      <c r="F73" s="160">
        <f>+J66</f>
        <v>252645.38838000002</v>
      </c>
      <c r="J73" s="132"/>
    </row>
    <row r="74" spans="2:11" ht="15.75" thickBot="1" x14ac:dyDescent="0.3">
      <c r="D74" s="161" t="s">
        <v>2</v>
      </c>
      <c r="E74" s="162"/>
      <c r="F74" s="159">
        <f>SUM(F70:F73)</f>
        <v>8065260.8544280007</v>
      </c>
      <c r="G74" s="184" t="s">
        <v>137</v>
      </c>
      <c r="H74" s="185" t="s">
        <v>138</v>
      </c>
      <c r="I74" s="184" t="s">
        <v>139</v>
      </c>
      <c r="J74" s="184" t="s">
        <v>140</v>
      </c>
      <c r="K74" s="193" t="s">
        <v>154</v>
      </c>
    </row>
    <row r="75" spans="2:11" ht="15.75" thickBot="1" x14ac:dyDescent="0.3">
      <c r="B75" s="156" t="s">
        <v>124</v>
      </c>
      <c r="C75" s="157"/>
      <c r="D75" s="157"/>
      <c r="E75" s="158"/>
      <c r="F75" s="163">
        <f>G75+H75+I75+J75+K75</f>
        <v>626454.31692800007</v>
      </c>
      <c r="G75" s="83">
        <v>289036</v>
      </c>
      <c r="H75" s="132">
        <f>J45</f>
        <v>198900.47923200004</v>
      </c>
      <c r="I75" s="185">
        <f>J46</f>
        <v>91401.837695999988</v>
      </c>
      <c r="J75" s="83">
        <f>K62</f>
        <v>9000</v>
      </c>
      <c r="K75" s="83">
        <v>38116</v>
      </c>
    </row>
    <row r="76" spans="2:11" ht="15.75" thickBot="1" x14ac:dyDescent="0.3">
      <c r="D76" s="161" t="s">
        <v>125</v>
      </c>
      <c r="E76" s="162"/>
      <c r="F76" s="164">
        <f>+F74-F75</f>
        <v>7438806.5375000006</v>
      </c>
      <c r="G76" s="83" t="s">
        <v>126</v>
      </c>
    </row>
    <row r="77" spans="2:11" ht="15.75" thickBot="1" x14ac:dyDescent="0.3"/>
    <row r="78" spans="2:11" ht="15.75" thickBot="1" x14ac:dyDescent="0.3">
      <c r="B78" s="254" t="s">
        <v>127</v>
      </c>
      <c r="C78" s="255"/>
      <c r="D78" s="255"/>
      <c r="E78" s="256"/>
      <c r="F78" s="146">
        <v>7441545</v>
      </c>
      <c r="G78" s="83" t="s">
        <v>128</v>
      </c>
    </row>
    <row r="79" spans="2:11" ht="15.75" thickBot="1" x14ac:dyDescent="0.3"/>
    <row r="80" spans="2:11" ht="15.75" thickBot="1" x14ac:dyDescent="0.3">
      <c r="E80" s="133" t="s">
        <v>129</v>
      </c>
      <c r="F80" s="164">
        <f>+F76-F78</f>
        <v>-2738.4624999994412</v>
      </c>
    </row>
    <row r="84" spans="2:10" x14ac:dyDescent="0.25">
      <c r="B84" s="115" t="s">
        <v>136</v>
      </c>
    </row>
    <row r="85" spans="2:10" ht="15.75" thickBot="1" x14ac:dyDescent="0.3"/>
    <row r="86" spans="2:10" x14ac:dyDescent="0.25">
      <c r="B86" s="243" t="s">
        <v>85</v>
      </c>
      <c r="C86" s="243" t="s">
        <v>86</v>
      </c>
      <c r="D86" s="243" t="s">
        <v>144</v>
      </c>
      <c r="E86" s="243" t="s">
        <v>101</v>
      </c>
      <c r="F86" s="241" t="s">
        <v>130</v>
      </c>
      <c r="G86" s="239" t="s">
        <v>103</v>
      </c>
      <c r="H86" s="239" t="s">
        <v>131</v>
      </c>
      <c r="I86" s="241" t="s">
        <v>105</v>
      </c>
      <c r="J86" s="241" t="s">
        <v>106</v>
      </c>
    </row>
    <row r="87" spans="2:10" ht="15.75" thickBot="1" x14ac:dyDescent="0.3">
      <c r="B87" s="244"/>
      <c r="C87" s="244"/>
      <c r="D87" s="244"/>
      <c r="E87" s="244"/>
      <c r="F87" s="257"/>
      <c r="G87" s="240"/>
      <c r="H87" s="240"/>
      <c r="I87" s="257"/>
      <c r="J87" s="257"/>
    </row>
    <row r="88" spans="2:10" ht="15.75" thickBot="1" x14ac:dyDescent="0.3">
      <c r="B88" s="98" t="s">
        <v>93</v>
      </c>
      <c r="C88" s="111">
        <f>+C30-H16</f>
        <v>1</v>
      </c>
      <c r="D88" s="117">
        <v>2</v>
      </c>
      <c r="E88" s="117">
        <f>+C88+D88</f>
        <v>3</v>
      </c>
      <c r="F88" s="165">
        <f>+E88*E5</f>
        <v>129932.70000000001</v>
      </c>
      <c r="G88" s="119">
        <f>+F88*(23.8%+4.88%)</f>
        <v>37264.698360000002</v>
      </c>
      <c r="H88" s="119">
        <f>+F88*8.5%</f>
        <v>11044.279500000002</v>
      </c>
      <c r="I88" s="120">
        <f>+F88*1.06%</f>
        <v>1377.2866200000001</v>
      </c>
      <c r="J88" s="119">
        <f>+F88+G88+H88+I88</f>
        <v>179618.96448000002</v>
      </c>
    </row>
    <row r="89" spans="2:10" ht="15.75" thickBot="1" x14ac:dyDescent="0.3">
      <c r="B89" s="98" t="s">
        <v>94</v>
      </c>
      <c r="C89" s="111">
        <f t="shared" ref="C89:C94" si="21">+C17-H17</f>
        <v>5</v>
      </c>
      <c r="D89" s="117">
        <v>1</v>
      </c>
      <c r="E89" s="117">
        <f t="shared" ref="E89:E94" si="22">+C89+D89</f>
        <v>6</v>
      </c>
      <c r="F89" s="165">
        <f t="shared" ref="F89:F94" si="23">+E89*E6</f>
        <v>165437.09000000003</v>
      </c>
      <c r="G89" s="119">
        <f t="shared" ref="G89:G95" si="24">+F89*(23.8%+4.88%)</f>
        <v>47447.357412000005</v>
      </c>
      <c r="H89" s="119">
        <f t="shared" ref="H89:H95" si="25">+F89*8.5%</f>
        <v>14062.152650000004</v>
      </c>
      <c r="I89" s="120">
        <f t="shared" ref="I89:I95" si="26">+F89*1.06%</f>
        <v>1753.6331540000003</v>
      </c>
      <c r="J89" s="119">
        <f t="shared" ref="J89:J95" si="27">+F89+G89+H89+I89</f>
        <v>228700.23321600005</v>
      </c>
    </row>
    <row r="90" spans="2:10" ht="15.75" thickBot="1" x14ac:dyDescent="0.3">
      <c r="B90" s="102" t="s">
        <v>53</v>
      </c>
      <c r="C90" s="111">
        <f t="shared" si="21"/>
        <v>10</v>
      </c>
      <c r="D90" s="117">
        <v>6</v>
      </c>
      <c r="E90" s="117">
        <f t="shared" si="22"/>
        <v>16</v>
      </c>
      <c r="F90" s="165">
        <f t="shared" si="23"/>
        <v>383681.48000000004</v>
      </c>
      <c r="G90" s="119">
        <f t="shared" si="24"/>
        <v>110039.84846400001</v>
      </c>
      <c r="H90" s="119">
        <f t="shared" si="25"/>
        <v>32612.925800000005</v>
      </c>
      <c r="I90" s="120">
        <f t="shared" si="26"/>
        <v>4067.0236880000002</v>
      </c>
      <c r="J90" s="119">
        <f t="shared" si="27"/>
        <v>530401.27795200003</v>
      </c>
    </row>
    <row r="91" spans="2:10" ht="15.75" thickBot="1" x14ac:dyDescent="0.3">
      <c r="B91" s="106" t="s">
        <v>6</v>
      </c>
      <c r="C91" s="111">
        <f t="shared" si="21"/>
        <v>73</v>
      </c>
      <c r="D91" s="117">
        <v>3</v>
      </c>
      <c r="E91" s="117">
        <f t="shared" si="22"/>
        <v>76</v>
      </c>
      <c r="F91" s="165">
        <f t="shared" si="23"/>
        <v>1674995.0966666664</v>
      </c>
      <c r="G91" s="119">
        <f t="shared" si="24"/>
        <v>480388.59372399992</v>
      </c>
      <c r="H91" s="119">
        <f t="shared" si="25"/>
        <v>142374.58321666665</v>
      </c>
      <c r="I91" s="120">
        <f t="shared" si="26"/>
        <v>17754.948024666664</v>
      </c>
      <c r="J91" s="119">
        <f t="shared" si="27"/>
        <v>2315513.2216320001</v>
      </c>
    </row>
    <row r="92" spans="2:10" ht="15.75" thickBot="1" x14ac:dyDescent="0.3">
      <c r="B92" s="110" t="s">
        <v>95</v>
      </c>
      <c r="C92" s="111">
        <f t="shared" si="21"/>
        <v>3</v>
      </c>
      <c r="D92" s="117">
        <f t="shared" ref="D92:D93" si="28">+D34-G20</f>
        <v>0</v>
      </c>
      <c r="E92" s="117">
        <f t="shared" si="22"/>
        <v>3</v>
      </c>
      <c r="F92" s="165">
        <f t="shared" si="23"/>
        <v>61957.350000000006</v>
      </c>
      <c r="G92" s="119">
        <f t="shared" si="24"/>
        <v>17769.367980000003</v>
      </c>
      <c r="H92" s="119">
        <f t="shared" si="25"/>
        <v>5266.3747500000009</v>
      </c>
      <c r="I92" s="120">
        <f t="shared" si="26"/>
        <v>656.74791000000005</v>
      </c>
      <c r="J92" s="119">
        <f t="shared" si="27"/>
        <v>85649.840640000024</v>
      </c>
    </row>
    <row r="93" spans="2:10" ht="15.75" thickBot="1" x14ac:dyDescent="0.3">
      <c r="B93" s="110" t="s">
        <v>96</v>
      </c>
      <c r="C93" s="111">
        <f t="shared" si="21"/>
        <v>39</v>
      </c>
      <c r="D93" s="117">
        <f t="shared" si="28"/>
        <v>0</v>
      </c>
      <c r="E93" s="117">
        <f t="shared" si="22"/>
        <v>39</v>
      </c>
      <c r="F93" s="165">
        <f t="shared" si="23"/>
        <v>761939.4574999999</v>
      </c>
      <c r="G93" s="119">
        <f t="shared" si="24"/>
        <v>218524.23641099996</v>
      </c>
      <c r="H93" s="119">
        <f t="shared" si="25"/>
        <v>64764.853887499994</v>
      </c>
      <c r="I93" s="120">
        <f t="shared" si="26"/>
        <v>8076.558249499999</v>
      </c>
      <c r="J93" s="119">
        <f t="shared" si="27"/>
        <v>1053305.106048</v>
      </c>
    </row>
    <row r="94" spans="2:10" ht="15.75" thickBot="1" x14ac:dyDescent="0.3">
      <c r="B94" s="98" t="s">
        <v>97</v>
      </c>
      <c r="C94" s="111">
        <f t="shared" si="21"/>
        <v>5</v>
      </c>
      <c r="D94" s="122">
        <v>0</v>
      </c>
      <c r="E94" s="117">
        <f t="shared" si="22"/>
        <v>5</v>
      </c>
      <c r="F94" s="165">
        <f t="shared" si="23"/>
        <v>92413.587500000009</v>
      </c>
      <c r="G94" s="119">
        <f t="shared" si="24"/>
        <v>26504.216895000001</v>
      </c>
      <c r="H94" s="119">
        <f t="shared" si="25"/>
        <v>7855.1549375000013</v>
      </c>
      <c r="I94" s="120">
        <f t="shared" si="26"/>
        <v>979.58402750000005</v>
      </c>
      <c r="J94" s="119">
        <f t="shared" si="27"/>
        <v>127752.54336000001</v>
      </c>
    </row>
    <row r="95" spans="2:10" ht="15.75" thickBot="1" x14ac:dyDescent="0.3">
      <c r="B95" s="98" t="s">
        <v>132</v>
      </c>
      <c r="C95" s="111"/>
      <c r="D95" s="122"/>
      <c r="E95" s="122"/>
      <c r="F95" s="166"/>
      <c r="G95" s="119">
        <f t="shared" si="24"/>
        <v>0</v>
      </c>
      <c r="H95" s="119">
        <f t="shared" si="25"/>
        <v>0</v>
      </c>
      <c r="I95" s="120">
        <f t="shared" si="26"/>
        <v>0</v>
      </c>
      <c r="J95" s="119">
        <f t="shared" si="27"/>
        <v>0</v>
      </c>
    </row>
    <row r="96" spans="2:10" ht="15.75" thickBot="1" x14ac:dyDescent="0.3">
      <c r="B96" s="112" t="s">
        <v>98</v>
      </c>
      <c r="C96" s="126">
        <f>SUM(C88:C94)</f>
        <v>136</v>
      </c>
      <c r="D96" s="125">
        <f>SUM(D88:D93)</f>
        <v>12</v>
      </c>
      <c r="E96" s="125">
        <f>SUM(E88:E94)</f>
        <v>148</v>
      </c>
      <c r="F96" s="167">
        <f>SUM(F88:F95)</f>
        <v>3270356.7616666663</v>
      </c>
      <c r="G96" s="126">
        <f>SUM(G88:G95)</f>
        <v>937938.3192459998</v>
      </c>
      <c r="H96" s="126">
        <f>SUM(H88:H95)</f>
        <v>277980.32474166667</v>
      </c>
      <c r="I96" s="127">
        <f>SUM(I88:I95)</f>
        <v>34665.781673666665</v>
      </c>
      <c r="J96" s="126">
        <f>SUM(J88:J95)</f>
        <v>4520941.1873279996</v>
      </c>
    </row>
    <row r="97" spans="2:7" ht="13.15" customHeight="1" x14ac:dyDescent="0.25">
      <c r="B97" s="83" t="s">
        <v>133</v>
      </c>
    </row>
    <row r="98" spans="2:7" ht="13.15" customHeight="1" x14ac:dyDescent="0.25">
      <c r="B98" s="83" t="s">
        <v>134</v>
      </c>
    </row>
    <row r="100" spans="2:7" x14ac:dyDescent="0.25">
      <c r="G100" s="132"/>
    </row>
  </sheetData>
  <mergeCells count="47">
    <mergeCell ref="J86:J87"/>
    <mergeCell ref="G86:G87"/>
    <mergeCell ref="H86:H87"/>
    <mergeCell ref="I86:I87"/>
    <mergeCell ref="B68:F68"/>
    <mergeCell ref="B78:E78"/>
    <mergeCell ref="B86:B87"/>
    <mergeCell ref="C86:C87"/>
    <mergeCell ref="D86:D87"/>
    <mergeCell ref="E86:E87"/>
    <mergeCell ref="F86:F87"/>
    <mergeCell ref="B28:B29"/>
    <mergeCell ref="C28:C29"/>
    <mergeCell ref="D28:D29"/>
    <mergeCell ref="E28:E29"/>
    <mergeCell ref="F28:F29"/>
    <mergeCell ref="J41:J42"/>
    <mergeCell ref="B52:J52"/>
    <mergeCell ref="F53:F54"/>
    <mergeCell ref="G53:G54"/>
    <mergeCell ref="H53:H54"/>
    <mergeCell ref="I53:I54"/>
    <mergeCell ref="J53:J54"/>
    <mergeCell ref="B41:B42"/>
    <mergeCell ref="C41:C42"/>
    <mergeCell ref="D41:D42"/>
    <mergeCell ref="E41:E42"/>
    <mergeCell ref="F41:F42"/>
    <mergeCell ref="G41:G42"/>
    <mergeCell ref="H41:H42"/>
    <mergeCell ref="I41:I42"/>
    <mergeCell ref="H28:H29"/>
    <mergeCell ref="I28:I29"/>
    <mergeCell ref="H14:H15"/>
    <mergeCell ref="I14:I15"/>
    <mergeCell ref="B39:J39"/>
    <mergeCell ref="J14:J15"/>
    <mergeCell ref="J17:J18"/>
    <mergeCell ref="J20:J21"/>
    <mergeCell ref="J28:J29"/>
    <mergeCell ref="G14:G15"/>
    <mergeCell ref="G28:G29"/>
    <mergeCell ref="B14:B15"/>
    <mergeCell ref="C14:C15"/>
    <mergeCell ref="D14:D15"/>
    <mergeCell ref="E14:E15"/>
    <mergeCell ref="F14:F15"/>
  </mergeCells>
  <pageMargins left="0.23" right="0.17" top="0.74803149606299213" bottom="0.48" header="0.31496062992125984" footer="0.31496062992125984"/>
  <pageSetup paperSize="9" scale="67" fitToHeight="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7</vt:i4>
      </vt:variant>
    </vt:vector>
  </HeadingPairs>
  <TitlesOfParts>
    <vt:vector size="15" baseType="lpstr">
      <vt:lpstr>fabbisogno</vt:lpstr>
      <vt:lpstr>segreteria generale</vt:lpstr>
      <vt:lpstr>area1</vt:lpstr>
      <vt:lpstr>area2</vt:lpstr>
      <vt:lpstr>area3</vt:lpstr>
      <vt:lpstr>area4</vt:lpstr>
      <vt:lpstr>corpoPM</vt:lpstr>
      <vt:lpstr>SPESA DOTAZIONE ORGANICA</vt:lpstr>
      <vt:lpstr>area1!Area_stampa</vt:lpstr>
      <vt:lpstr>area2!Area_stampa</vt:lpstr>
      <vt:lpstr>area3!Area_stampa</vt:lpstr>
      <vt:lpstr>area4!Area_stampa</vt:lpstr>
      <vt:lpstr>corpoPM!Area_stampa</vt:lpstr>
      <vt:lpstr>fabbisogno!Area_stampa</vt:lpstr>
      <vt:lpstr>'segreteria generale'!Area_stampa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FANELLI BIAGIO</cp:lastModifiedBy>
  <cp:lastPrinted>2018-11-07T16:30:28Z</cp:lastPrinted>
  <dcterms:created xsi:type="dcterms:W3CDTF">2014-04-23T12:49:27Z</dcterms:created>
  <dcterms:modified xsi:type="dcterms:W3CDTF">2018-11-26T22:05:19Z</dcterms:modified>
</cp:coreProperties>
</file>